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8505"/>
  </bookViews>
  <sheets>
    <sheet name="Skonsolidowany CF" sheetId="1" r:id="rId1"/>
  </sheets>
  <externalReferences>
    <externalReference r:id="rId2"/>
  </externalReferences>
  <definedNames>
    <definedName name="_xlnm.Print_Area" localSheetId="0">'Skonsolidowany CF'!$A$1:$Q$59</definedName>
    <definedName name="OLE_LINK3" localSheetId="0">'Skonsolidowany CF'!$A$18</definedName>
  </definedNames>
  <calcPr calcId="145621"/>
</workbook>
</file>

<file path=xl/calcChain.xml><?xml version="1.0" encoding="utf-8"?>
<calcChain xmlns="http://schemas.openxmlformats.org/spreadsheetml/2006/main">
  <c r="Q50" i="1" l="1"/>
  <c r="Q51" i="1" s="1"/>
  <c r="Q54" i="1" s="1"/>
  <c r="P50" i="1"/>
  <c r="O50" i="1"/>
  <c r="N50" i="1"/>
  <c r="N51" i="1" s="1"/>
  <c r="N54" i="1" s="1"/>
  <c r="M50" i="1"/>
  <c r="M51" i="1" s="1"/>
  <c r="M54" i="1" s="1"/>
  <c r="L50" i="1"/>
  <c r="K50" i="1"/>
  <c r="J50" i="1"/>
  <c r="J51" i="1" s="1"/>
  <c r="J54" i="1" s="1"/>
  <c r="I50" i="1"/>
  <c r="I51" i="1" s="1"/>
  <c r="I54" i="1" s="1"/>
  <c r="F50" i="1"/>
  <c r="B50" i="1"/>
  <c r="H46" i="1"/>
  <c r="H50" i="1" s="1"/>
  <c r="H51" i="1" s="1"/>
  <c r="H54" i="1" s="1"/>
  <c r="G46" i="1"/>
  <c r="G50" i="1" s="1"/>
  <c r="G51" i="1" s="1"/>
  <c r="G54" i="1" s="1"/>
  <c r="F46" i="1"/>
  <c r="E46" i="1"/>
  <c r="E50" i="1" s="1"/>
  <c r="D46" i="1"/>
  <c r="D50" i="1" s="1"/>
  <c r="C46" i="1"/>
  <c r="C50" i="1" s="1"/>
  <c r="C51" i="1" s="1"/>
  <c r="C54" i="1" s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L25" i="1"/>
  <c r="L28" i="1" s="1"/>
  <c r="H25" i="1"/>
  <c r="H28" i="1" s="1"/>
  <c r="D25" i="1"/>
  <c r="D28" i="1" s="1"/>
  <c r="H24" i="1"/>
  <c r="G24" i="1"/>
  <c r="G5" i="1" s="1"/>
  <c r="G25" i="1" s="1"/>
  <c r="G28" i="1" s="1"/>
  <c r="Q5" i="1"/>
  <c r="P5" i="1"/>
  <c r="O5" i="1"/>
  <c r="O25" i="1" s="1"/>
  <c r="O28" i="1" s="1"/>
  <c r="N5" i="1"/>
  <c r="N25" i="1" s="1"/>
  <c r="N28" i="1" s="1"/>
  <c r="M5" i="1"/>
  <c r="M25" i="1" s="1"/>
  <c r="M28" i="1" s="1"/>
  <c r="L5" i="1"/>
  <c r="K5" i="1"/>
  <c r="J5" i="1"/>
  <c r="J25" i="1" s="1"/>
  <c r="J28" i="1" s="1"/>
  <c r="I5" i="1"/>
  <c r="I25" i="1" s="1"/>
  <c r="I28" i="1" s="1"/>
  <c r="H5" i="1"/>
  <c r="F5" i="1"/>
  <c r="F25" i="1" s="1"/>
  <c r="F28" i="1" s="1"/>
  <c r="E5" i="1"/>
  <c r="E25" i="1" s="1"/>
  <c r="E28" i="1" s="1"/>
  <c r="D5" i="1"/>
  <c r="C5" i="1"/>
  <c r="C25" i="1" s="1"/>
  <c r="C28" i="1" s="1"/>
  <c r="B5" i="1"/>
  <c r="B25" i="1" s="1"/>
  <c r="B28" i="1" s="1"/>
  <c r="B51" i="1" s="1"/>
  <c r="B54" i="1" s="1"/>
  <c r="Q4" i="1"/>
  <c r="Q25" i="1" s="1"/>
  <c r="Q28" i="1" s="1"/>
  <c r="P4" i="1"/>
  <c r="P25" i="1" s="1"/>
  <c r="P28" i="1" s="1"/>
  <c r="K4" i="1"/>
  <c r="K25" i="1" s="1"/>
  <c r="K28" i="1" s="1"/>
  <c r="E51" i="1" l="1"/>
  <c r="E54" i="1" s="1"/>
  <c r="K51" i="1"/>
  <c r="K54" i="1" s="1"/>
  <c r="O51" i="1"/>
  <c r="O54" i="1" s="1"/>
  <c r="D51" i="1"/>
  <c r="D54" i="1" s="1"/>
  <c r="F51" i="1"/>
  <c r="F54" i="1" s="1"/>
  <c r="L51" i="1"/>
  <c r="L54" i="1" s="1"/>
  <c r="P51" i="1"/>
  <c r="P54" i="1" s="1"/>
</calcChain>
</file>

<file path=xl/sharedStrings.xml><?xml version="1.0" encoding="utf-8"?>
<sst xmlns="http://schemas.openxmlformats.org/spreadsheetml/2006/main" count="71" uniqueCount="59">
  <si>
    <t xml:space="preserve">GRUPA KAPITAŁOWA CYFROWY POLSAT S.A. </t>
  </si>
  <si>
    <t>SKONSOLIDOWANY RACHUNEK PRZEPŁYWÓW PIENIĘŻNYCH</t>
  </si>
  <si>
    <t>(w mln PLN)</t>
  </si>
  <si>
    <t>3 miesiące 
do 31 marca</t>
  </si>
  <si>
    <t>6 miesięcy 
do 30 czerwca</t>
  </si>
  <si>
    <t xml:space="preserve">9 miesięcy 
do 30 września </t>
  </si>
  <si>
    <t xml:space="preserve">12 miesięcy 
do 31 grudnia </t>
  </si>
  <si>
    <t>Zysk  netto za okres</t>
  </si>
  <si>
    <t>Korekty:</t>
  </si>
  <si>
    <t>Amortyzacja, utrata wartości i likwidacja</t>
  </si>
  <si>
    <t>Płatności za licencje filmowe i sportowe</t>
  </si>
  <si>
    <t>Amortyzacja licencji filmowych i sportowych</t>
  </si>
  <si>
    <t>(Zysk)/strata ze sprzedaży rzeczowych aktywów trwałych i wartości niematerialnych</t>
  </si>
  <si>
    <t>Wartość sprzedanych aktywów programowych</t>
  </si>
  <si>
    <t xml:space="preserve">Odsetki </t>
  </si>
  <si>
    <t>Zmiana stanu zapasów</t>
  </si>
  <si>
    <t>Zmiana stanu należności i innych aktywów</t>
  </si>
  <si>
    <t>Zmiana stanu zobowiązań, rezerw i przychodów przyszłych okresów</t>
  </si>
  <si>
    <t>Zmiana stanu produkcji własnej oraz zaliczek na produkcję własną</t>
  </si>
  <si>
    <t>Wycena instrumentów zabezpieczających</t>
  </si>
  <si>
    <t>Udział w zysku wspólnego przedsięwzięcia wycenianego metodą praw własności</t>
  </si>
  <si>
    <t>(Zyski) / straty z tytułu różnic kursowych, netto</t>
  </si>
  <si>
    <t xml:space="preserve">Podatek dochodowy </t>
  </si>
  <si>
    <t>Zwiększenie netto wartości zestawów odbiorczych w leasingu operacyjnym</t>
  </si>
  <si>
    <t>Koszt premii za planowany wcześniejszy wykup obligacji</t>
  </si>
  <si>
    <t>Efekt przeliczenia wartości zobowiązań z tytułu planowanej wcześniejszej spłaty obligacji</t>
  </si>
  <si>
    <t>Strata na instrumentach pochodnych, netto</t>
  </si>
  <si>
    <t>Inne korekty</t>
  </si>
  <si>
    <t>Środki pieniężne z działalności operacyjnej</t>
  </si>
  <si>
    <t>Podatek dochodowy zapłacony</t>
  </si>
  <si>
    <t>Odsetki otrzymane dotyczące działalności operacyjnej</t>
  </si>
  <si>
    <t>Środki pieniężne netto z działalności operacyjnej</t>
  </si>
  <si>
    <t>Nabycie rzeczowych aktywów trwałych</t>
  </si>
  <si>
    <t>Nabycie wartości niematerialnych</t>
  </si>
  <si>
    <t>Płatności z tytułu koncesji</t>
  </si>
  <si>
    <t>Nabycie udziałów w jednostkach zależnych pomniejszone o przejęte środki pieniężne</t>
  </si>
  <si>
    <t>Wpływy ze zbycia jednostek zależnych</t>
  </si>
  <si>
    <t>Wpływy ze zbycia niefinansowych aktywów trwałych</t>
  </si>
  <si>
    <t xml:space="preserve">Lokaty krótkoterminowe </t>
  </si>
  <si>
    <t>Udzielone pożyczki</t>
  </si>
  <si>
    <t>Spłata udzielonych pożyczek</t>
  </si>
  <si>
    <t>Wpływy z tytułu realizacji instrumentaów pochodnych</t>
  </si>
  <si>
    <t>Otrzymane dywidendy</t>
  </si>
  <si>
    <t>Pozostałe wpływy</t>
  </si>
  <si>
    <t>Środki pieniężne netto z działalności inwestycyjnej</t>
  </si>
  <si>
    <t>Spłata otrzymanych kredytów i pożyczek</t>
  </si>
  <si>
    <t>Zaciągnięcie kredytów</t>
  </si>
  <si>
    <t>Emisja obligacji/(Spłata obligacji)</t>
  </si>
  <si>
    <t>Spłata zobowiązań z tytułu leasingu finansowego</t>
  </si>
  <si>
    <r>
      <t xml:space="preserve">Spłata odsetek od kredytów, pożyczek, obligacji, Cash Pool, leasingu finansowego i zapłacone prowizje </t>
    </r>
    <r>
      <rPr>
        <vertAlign val="superscript"/>
        <sz val="10"/>
        <color indexed="8"/>
        <rFont val="Calibri"/>
        <family val="2"/>
        <charset val="238"/>
      </rPr>
      <t>1)</t>
    </r>
  </si>
  <si>
    <t>Wypłacone dywidendy</t>
  </si>
  <si>
    <t>Inne wydatki</t>
  </si>
  <si>
    <t>Zapłata za usługi doradcze związane z emisją akcji</t>
  </si>
  <si>
    <t>Środki pieniężne netto z działalności finansowej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</si>
  <si>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</si>
  <si>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</si>
  <si>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</si>
  <si>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Środki pieniężne i ich ekwiwalenty na koniec okresu</t>
  </si>
  <si>
    <t>1) Obejmuje wpływ instrumentów IRC/CIRS/forward, premie za wcześniejszą spłatę obligacji oraz zapłatę za koszty związane z pozyskaniem 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</si>
</sst>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;\(#,##0.000\);\-"/>
    <numFmt numFmtId="165" formatCode="#,##0.0;\(#,##0.0\);\-"/>
    <numFmt numFmtId="166" formatCode="#,##0.0"/>
    <numFmt numFmtId="167" formatCode="_-* #,##0.00\ [$€-1]_-;\-* #,##0.00\ [$€-1]_-;_-* &quot;-&quot;??\ [$€-1]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9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lightGray">
        <fgColor theme="0" tint="-4.9989318521683403E-2"/>
        <bgColor rgb="FFF7A833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rgb="FFF7A833"/>
      </patternFill>
    </fill>
    <fill>
      <patternFill patternType="mediumGray">
        <fgColor rgb="FFF7A833"/>
        <bgColor theme="0"/>
      </patternFill>
    </fill>
    <fill>
      <patternFill patternType="mediumGray">
        <fgColor rgb="FFF7A833"/>
        <bgColor theme="0" tint="-4.9989318521683403E-2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7" fontId="1" fillId="0" borderId="0"/>
    <xf numFmtId="167" fontId="1" fillId="0" borderId="0"/>
    <xf numFmtId="167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2" borderId="11" xfId="0" applyFont="1" applyFill="1" applyBorder="1" applyAlignment="1">
      <alignment vertical="center"/>
    </xf>
    <xf numFmtId="164" fontId="6" fillId="2" borderId="12" xfId="0" applyNumberFormat="1" applyFont="1" applyFill="1" applyBorder="1" applyAlignment="1">
      <alignment vertical="center"/>
    </xf>
    <xf numFmtId="164" fontId="6" fillId="2" borderId="13" xfId="0" applyNumberFormat="1" applyFont="1" applyFill="1" applyBorder="1" applyAlignment="1">
      <alignment vertical="center"/>
    </xf>
    <xf numFmtId="164" fontId="6" fillId="2" borderId="11" xfId="0" applyNumberFormat="1" applyFont="1" applyFill="1" applyBorder="1" applyAlignment="1">
      <alignment vertical="center"/>
    </xf>
    <xf numFmtId="165" fontId="6" fillId="2" borderId="12" xfId="0" applyNumberFormat="1" applyFont="1" applyFill="1" applyBorder="1" applyAlignment="1">
      <alignment vertical="center"/>
    </xf>
    <xf numFmtId="165" fontId="6" fillId="5" borderId="12" xfId="0" applyNumberFormat="1" applyFont="1" applyFill="1" applyBorder="1" applyAlignment="1">
      <alignment vertical="center"/>
    </xf>
    <xf numFmtId="165" fontId="6" fillId="2" borderId="11" xfId="0" applyNumberFormat="1" applyFont="1" applyFill="1" applyBorder="1" applyAlignment="1">
      <alignment vertical="center"/>
    </xf>
    <xf numFmtId="165" fontId="6" fillId="5" borderId="13" xfId="0" applyNumberFormat="1" applyFont="1" applyFill="1" applyBorder="1" applyAlignment="1">
      <alignment vertical="center"/>
    </xf>
    <xf numFmtId="164" fontId="6" fillId="2" borderId="12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164" fontId="7" fillId="2" borderId="14" xfId="0" applyNumberFormat="1" applyFont="1" applyFill="1" applyBorder="1" applyAlignment="1">
      <alignment vertical="center"/>
    </xf>
    <xf numFmtId="164" fontId="7" fillId="2" borderId="0" xfId="0" applyNumberFormat="1" applyFont="1" applyFill="1" applyAlignment="1">
      <alignment vertical="center"/>
    </xf>
    <xf numFmtId="165" fontId="7" fillId="2" borderId="0" xfId="0" applyNumberFormat="1" applyFont="1" applyFill="1" applyAlignment="1">
      <alignment vertical="center"/>
    </xf>
    <xf numFmtId="165" fontId="7" fillId="5" borderId="0" xfId="0" applyNumberFormat="1" applyFont="1" applyFill="1" applyAlignment="1">
      <alignment vertical="center"/>
    </xf>
    <xf numFmtId="165" fontId="7" fillId="2" borderId="14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65" fontId="7" fillId="5" borderId="15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5" fillId="6" borderId="11" xfId="0" applyFont="1" applyFill="1" applyBorder="1" applyAlignment="1">
      <alignment vertical="center" wrapText="1"/>
    </xf>
    <xf numFmtId="164" fontId="6" fillId="7" borderId="12" xfId="0" applyNumberFormat="1" applyFont="1" applyFill="1" applyBorder="1" applyAlignment="1">
      <alignment vertical="center"/>
    </xf>
    <xf numFmtId="164" fontId="6" fillId="7" borderId="13" xfId="0" applyNumberFormat="1" applyFont="1" applyFill="1" applyBorder="1" applyAlignment="1">
      <alignment vertical="center"/>
    </xf>
    <xf numFmtId="164" fontId="6" fillId="7" borderId="11" xfId="0" applyNumberFormat="1" applyFont="1" applyFill="1" applyBorder="1" applyAlignment="1">
      <alignment vertical="center"/>
    </xf>
    <xf numFmtId="165" fontId="6" fillId="7" borderId="12" xfId="0" applyNumberFormat="1" applyFont="1" applyFill="1" applyBorder="1" applyAlignment="1">
      <alignment vertical="center"/>
    </xf>
    <xf numFmtId="165" fontId="6" fillId="8" borderId="12" xfId="0" applyNumberFormat="1" applyFont="1" applyFill="1" applyBorder="1" applyAlignment="1">
      <alignment vertical="center"/>
    </xf>
    <xf numFmtId="165" fontId="6" fillId="7" borderId="11" xfId="0" applyNumberFormat="1" applyFont="1" applyFill="1" applyBorder="1" applyAlignment="1">
      <alignment vertical="center"/>
    </xf>
    <xf numFmtId="165" fontId="6" fillId="8" borderId="13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 wrapText="1"/>
    </xf>
    <xf numFmtId="164" fontId="7" fillId="2" borderId="16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vertical="center"/>
    </xf>
    <xf numFmtId="165" fontId="6" fillId="5" borderId="18" xfId="0" applyNumberFormat="1" applyFont="1" applyFill="1" applyBorder="1" applyAlignment="1">
      <alignment vertical="center"/>
    </xf>
    <xf numFmtId="165" fontId="6" fillId="2" borderId="17" xfId="0" applyNumberFormat="1" applyFont="1" applyFill="1" applyBorder="1" applyAlignment="1">
      <alignment vertical="center"/>
    </xf>
    <xf numFmtId="165" fontId="6" fillId="5" borderId="19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5" fontId="7" fillId="5" borderId="0" xfId="0" applyNumberFormat="1" applyFont="1" applyFill="1" applyBorder="1" applyAlignment="1">
      <alignment vertical="center"/>
    </xf>
    <xf numFmtId="165" fontId="6" fillId="7" borderId="13" xfId="0" applyNumberFormat="1" applyFont="1" applyFill="1" applyBorder="1" applyAlignment="1">
      <alignment vertical="center"/>
    </xf>
    <xf numFmtId="166" fontId="7" fillId="2" borderId="0" xfId="0" applyNumberFormat="1" applyFont="1" applyFill="1" applyAlignment="1">
      <alignment vertical="center"/>
    </xf>
  </cellXfs>
  <cellStyles count="6">
    <cellStyle name="Normalny" xfId="0" builtinId="0"/>
    <cellStyle name="Normalny 2" xfId="1"/>
    <cellStyle name="Normalny 2 2 3" xfId="2"/>
    <cellStyle name="Normalny 66" xfId="3"/>
    <cellStyle name="Procentowy 2" xfId="4"/>
    <cellStyle name="Procentowy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wiktorow/Documents/Dane%20finansowe/Tabele%20wynikowe%20dla%20analityk&#243;w/2015%20Q4/Cyfrowy%20Polsat_wyniki_4Q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nsolidowany RZiS"/>
      <sheetName val="Segmenty"/>
      <sheetName val="Skonsolidowant bilans"/>
      <sheetName val="Skonsolidowany CF"/>
      <sheetName val="KPI_segment B2B&amp;B2C"/>
      <sheetName val="KPI - segment TV"/>
    </sheetNames>
    <sheetDataSet>
      <sheetData sheetId="0">
        <row r="25">
          <cell r="L25">
            <v>98.199999999999903</v>
          </cell>
          <cell r="M25">
            <v>132.10000000000014</v>
          </cell>
          <cell r="Q25">
            <v>170.80000000000018</v>
          </cell>
          <cell r="R25">
            <v>304.5</v>
          </cell>
          <cell r="S25">
            <v>502.4999999999996</v>
          </cell>
          <cell r="U25">
            <v>1163.3999999999994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C133"/>
  <sheetViews>
    <sheetView showGridLines="0" tabSelected="1" zoomScale="70" zoomScaleNormal="70" zoomScaleSheetLayoutView="110" workbookViewId="0">
      <pane xSplit="1" topLeftCell="I1" activePane="topRight" state="frozen"/>
      <selection pane="topRight" activeCell="M23" sqref="M23"/>
    </sheetView>
  </sheetViews>
  <sheetFormatPr defaultRowHeight="12.75"/>
  <cols>
    <col min="1" max="1" width="60.75" style="18" customWidth="1"/>
    <col min="2" max="2" width="13.125" style="18" customWidth="1"/>
    <col min="3" max="4" width="13" style="18" bestFit="1" customWidth="1"/>
    <col min="5" max="5" width="12.5" style="18" bestFit="1" customWidth="1"/>
    <col min="6" max="6" width="13" style="18" bestFit="1" customWidth="1"/>
    <col min="7" max="8" width="12.875" style="18" customWidth="1"/>
    <col min="9" max="9" width="12.5" style="18" customWidth="1"/>
    <col min="10" max="11" width="13" style="18" bestFit="1" customWidth="1"/>
    <col min="12" max="12" width="12.875" style="18" customWidth="1"/>
    <col min="13" max="13" width="12.5" style="18" customWidth="1"/>
    <col min="14" max="16" width="13" style="18" bestFit="1" customWidth="1"/>
    <col min="17" max="17" width="13" style="18" customWidth="1"/>
    <col min="18" max="64" width="9" style="17"/>
    <col min="65" max="16384" width="9" style="18"/>
  </cols>
  <sheetData>
    <row r="1" spans="1:497" s="3" customFormat="1" ht="50.25" customHeight="1" thickBo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</row>
    <row r="2" spans="1:497" s="3" customFormat="1" ht="24.95" customHeight="1">
      <c r="A2" s="4" t="s">
        <v>1</v>
      </c>
      <c r="B2" s="5">
        <v>2012</v>
      </c>
      <c r="C2" s="5"/>
      <c r="D2" s="5"/>
      <c r="E2" s="6"/>
      <c r="F2" s="7">
        <v>2013</v>
      </c>
      <c r="G2" s="5"/>
      <c r="H2" s="5"/>
      <c r="I2" s="6"/>
      <c r="J2" s="5">
        <v>2014</v>
      </c>
      <c r="K2" s="5"/>
      <c r="L2" s="5"/>
      <c r="M2" s="5"/>
      <c r="N2" s="8">
        <v>2015</v>
      </c>
      <c r="O2" s="9"/>
      <c r="P2" s="9"/>
      <c r="Q2" s="1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</row>
    <row r="3" spans="1:497" ht="34.5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3</v>
      </c>
      <c r="G3" s="12" t="s">
        <v>4</v>
      </c>
      <c r="H3" s="12" t="s">
        <v>5</v>
      </c>
      <c r="I3" s="13" t="s">
        <v>6</v>
      </c>
      <c r="J3" s="12" t="s">
        <v>3</v>
      </c>
      <c r="K3" s="12" t="s">
        <v>4</v>
      </c>
      <c r="L3" s="12" t="s">
        <v>5</v>
      </c>
      <c r="M3" s="15" t="s">
        <v>6</v>
      </c>
      <c r="N3" s="14" t="s">
        <v>3</v>
      </c>
      <c r="O3" s="12" t="s">
        <v>4</v>
      </c>
      <c r="P3" s="12" t="s">
        <v>5</v>
      </c>
      <c r="Q3" s="16" t="s">
        <v>6</v>
      </c>
    </row>
    <row r="4" spans="1:497" s="17" customFormat="1" ht="20.100000000000001" customHeight="1" thickBot="1">
      <c r="A4" s="19" t="s">
        <v>7</v>
      </c>
      <c r="B4" s="20">
        <v>205.10900000000001</v>
      </c>
      <c r="C4" s="20">
        <v>304.61200000000002</v>
      </c>
      <c r="D4" s="20">
        <v>476.67400000000004</v>
      </c>
      <c r="E4" s="21">
        <v>598.298</v>
      </c>
      <c r="F4" s="22">
        <v>95.105000000000004</v>
      </c>
      <c r="G4" s="20">
        <v>175.85</v>
      </c>
      <c r="H4" s="20">
        <v>352.30099999999999</v>
      </c>
      <c r="I4" s="21">
        <v>525.44500000000005</v>
      </c>
      <c r="J4" s="20">
        <v>98.171999999999997</v>
      </c>
      <c r="K4" s="23">
        <f>'[1]Skonsolidowany RZiS'!M25+'[1]Skonsolidowany RZiS'!L25</f>
        <v>230.30000000000004</v>
      </c>
      <c r="L4" s="23">
        <v>278.5</v>
      </c>
      <c r="M4" s="24">
        <v>292.5</v>
      </c>
      <c r="N4" s="25">
        <v>170.8</v>
      </c>
      <c r="O4" s="23">
        <v>475.29999999999984</v>
      </c>
      <c r="P4" s="23">
        <f>SUM('[1]Skonsolidowany RZiS'!Q25:S25)</f>
        <v>977.79999999999973</v>
      </c>
      <c r="Q4" s="26">
        <f>SUM('[1]Skonsolidowany RZiS'!U25)</f>
        <v>1163.3999999999994</v>
      </c>
    </row>
    <row r="5" spans="1:497" s="17" customFormat="1" ht="20.100000000000001" customHeight="1" thickBot="1">
      <c r="A5" s="19" t="s">
        <v>8</v>
      </c>
      <c r="B5" s="27">
        <f t="shared" ref="B5:Q5" si="0">SUM(B6:B24)</f>
        <v>28.31799999999998</v>
      </c>
      <c r="C5" s="27">
        <f t="shared" si="0"/>
        <v>110.99899999999997</v>
      </c>
      <c r="D5" s="27">
        <f t="shared" si="0"/>
        <v>152.09600000000003</v>
      </c>
      <c r="E5" s="21">
        <f t="shared" si="0"/>
        <v>244.9200000000001</v>
      </c>
      <c r="F5" s="22">
        <f t="shared" si="0"/>
        <v>70.556999999999988</v>
      </c>
      <c r="G5" s="20">
        <f t="shared" si="0"/>
        <v>176.07799999999997</v>
      </c>
      <c r="H5" s="20">
        <f t="shared" si="0"/>
        <v>195.94299999999996</v>
      </c>
      <c r="I5" s="21">
        <f t="shared" si="0"/>
        <v>334.28999999999991</v>
      </c>
      <c r="J5" s="20">
        <f t="shared" si="0"/>
        <v>86.532000000000011</v>
      </c>
      <c r="K5" s="23">
        <f t="shared" si="0"/>
        <v>505.40000000000015</v>
      </c>
      <c r="L5" s="23">
        <f t="shared" si="0"/>
        <v>1145.4000000000003</v>
      </c>
      <c r="M5" s="24">
        <f t="shared" si="0"/>
        <v>1825.2999999999997</v>
      </c>
      <c r="N5" s="25">
        <f t="shared" si="0"/>
        <v>282.2000000000001</v>
      </c>
      <c r="O5" s="23">
        <f t="shared" si="0"/>
        <v>852.69999999999982</v>
      </c>
      <c r="P5" s="23">
        <f t="shared" si="0"/>
        <v>1195.6999999999994</v>
      </c>
      <c r="Q5" s="26">
        <f t="shared" si="0"/>
        <v>1821.7</v>
      </c>
    </row>
    <row r="6" spans="1:497" s="17" customFormat="1" ht="20.100000000000001" customHeight="1">
      <c r="A6" s="28" t="s">
        <v>9</v>
      </c>
      <c r="B6" s="29">
        <v>54.433</v>
      </c>
      <c r="C6" s="29">
        <v>111.117</v>
      </c>
      <c r="D6" s="29">
        <v>171.35499999999999</v>
      </c>
      <c r="E6" s="30">
        <v>243.066</v>
      </c>
      <c r="F6" s="31">
        <v>60.698</v>
      </c>
      <c r="G6" s="29">
        <v>122.961</v>
      </c>
      <c r="H6" s="29">
        <v>187.82599999999999</v>
      </c>
      <c r="I6" s="30">
        <v>256.416</v>
      </c>
      <c r="J6" s="32">
        <v>62.434000000000005</v>
      </c>
      <c r="K6" s="33">
        <v>373.8</v>
      </c>
      <c r="L6" s="33">
        <v>852.1</v>
      </c>
      <c r="M6" s="34">
        <v>1295.9000000000001</v>
      </c>
      <c r="N6" s="35">
        <v>467.9</v>
      </c>
      <c r="O6" s="36">
        <v>861.4</v>
      </c>
      <c r="P6" s="36">
        <v>1262.5999999999999</v>
      </c>
      <c r="Q6" s="37">
        <v>1699.3</v>
      </c>
    </row>
    <row r="7" spans="1:497" s="17" customFormat="1" ht="20.100000000000001" customHeight="1">
      <c r="A7" s="28" t="s">
        <v>10</v>
      </c>
      <c r="B7" s="29">
        <v>-29.711000000000002</v>
      </c>
      <c r="C7" s="29">
        <v>-88.683000000000007</v>
      </c>
      <c r="D7" s="29">
        <v>-140.589</v>
      </c>
      <c r="E7" s="30">
        <v>-177.86799999999999</v>
      </c>
      <c r="F7" s="31">
        <v>-44.32</v>
      </c>
      <c r="G7" s="29">
        <v>-122.45100000000001</v>
      </c>
      <c r="H7" s="29">
        <v>-189.477</v>
      </c>
      <c r="I7" s="30">
        <v>-222.45600000000002</v>
      </c>
      <c r="J7" s="32">
        <v>-109.42100000000001</v>
      </c>
      <c r="K7" s="33">
        <v>-148.9</v>
      </c>
      <c r="L7" s="33">
        <v>-224.7</v>
      </c>
      <c r="M7" s="34">
        <v>-306.8</v>
      </c>
      <c r="N7" s="35">
        <v>-41.5</v>
      </c>
      <c r="O7" s="36">
        <v>-115.2</v>
      </c>
      <c r="P7" s="36">
        <v>-195.4</v>
      </c>
      <c r="Q7" s="37">
        <v>-238.1</v>
      </c>
    </row>
    <row r="8" spans="1:497" s="17" customFormat="1" ht="20.100000000000001" customHeight="1">
      <c r="A8" s="28" t="s">
        <v>11</v>
      </c>
      <c r="B8" s="29">
        <v>46.908999999999999</v>
      </c>
      <c r="C8" s="29">
        <v>99.832000000000008</v>
      </c>
      <c r="D8" s="29">
        <v>145.40600000000001</v>
      </c>
      <c r="E8" s="30">
        <v>194.52100000000002</v>
      </c>
      <c r="F8" s="31">
        <v>46.048999999999999</v>
      </c>
      <c r="G8" s="29">
        <v>102.423</v>
      </c>
      <c r="H8" s="29">
        <v>162.63200000000001</v>
      </c>
      <c r="I8" s="30">
        <v>220.37100000000001</v>
      </c>
      <c r="J8" s="32">
        <v>40.084000000000003</v>
      </c>
      <c r="K8" s="33">
        <v>85.1</v>
      </c>
      <c r="L8" s="33">
        <v>162.19999999999999</v>
      </c>
      <c r="M8" s="34">
        <v>224.4</v>
      </c>
      <c r="N8" s="35">
        <v>43.7</v>
      </c>
      <c r="O8" s="36">
        <v>90.5</v>
      </c>
      <c r="P8" s="36">
        <v>149.9</v>
      </c>
      <c r="Q8" s="37">
        <v>212.6</v>
      </c>
    </row>
    <row r="9" spans="1:497" s="17" customFormat="1" ht="20.100000000000001" customHeight="1">
      <c r="A9" s="28" t="s">
        <v>12</v>
      </c>
      <c r="B9" s="29">
        <v>-1.0999999999999999E-2</v>
      </c>
      <c r="C9" s="29">
        <v>-0.25700000000000001</v>
      </c>
      <c r="D9" s="29">
        <v>-0.48299999999999998</v>
      </c>
      <c r="E9" s="30">
        <v>-0.111</v>
      </c>
      <c r="F9" s="31">
        <v>5.8000000000000003E-2</v>
      </c>
      <c r="G9" s="29">
        <v>7.2999999999999995E-2</v>
      </c>
      <c r="H9" s="29">
        <v>-38.896000000000001</v>
      </c>
      <c r="I9" s="30">
        <v>-35.765000000000001</v>
      </c>
      <c r="J9" s="32">
        <v>-5.2999999999999999E-2</v>
      </c>
      <c r="K9" s="33">
        <v>-0.7</v>
      </c>
      <c r="L9" s="33">
        <v>-2.4</v>
      </c>
      <c r="M9" s="34">
        <v>-2.9</v>
      </c>
      <c r="N9" s="35">
        <v>-0.4</v>
      </c>
      <c r="O9" s="36">
        <v>-4.8</v>
      </c>
      <c r="P9" s="36">
        <v>-5.7</v>
      </c>
      <c r="Q9" s="37">
        <v>-6.9</v>
      </c>
    </row>
    <row r="10" spans="1:497" s="17" customFormat="1" ht="20.100000000000001" customHeight="1">
      <c r="A10" s="28" t="s">
        <v>13</v>
      </c>
      <c r="B10" s="29">
        <v>2.3109999999999999</v>
      </c>
      <c r="C10" s="29">
        <v>4.6020000000000003</v>
      </c>
      <c r="D10" s="29">
        <v>6.1379999999999999</v>
      </c>
      <c r="E10" s="30">
        <v>9.2439999999999998</v>
      </c>
      <c r="F10" s="31">
        <v>3.504</v>
      </c>
      <c r="G10" s="29">
        <v>5.843</v>
      </c>
      <c r="H10" s="29">
        <v>6.3049999999999997</v>
      </c>
      <c r="I10" s="30">
        <v>6.407</v>
      </c>
      <c r="J10" s="32">
        <v>4.1000000000000002E-2</v>
      </c>
      <c r="K10" s="33">
        <v>0.1</v>
      </c>
      <c r="L10" s="33">
        <v>30.4</v>
      </c>
      <c r="M10" s="34">
        <v>30.5</v>
      </c>
      <c r="N10" s="35">
        <v>0.1</v>
      </c>
      <c r="O10" s="36">
        <v>0.5</v>
      </c>
      <c r="P10" s="36">
        <v>0.5</v>
      </c>
      <c r="Q10" s="37">
        <v>1.4</v>
      </c>
    </row>
    <row r="11" spans="1:497" s="17" customFormat="1" ht="20.100000000000001" customHeight="1">
      <c r="A11" s="28" t="s">
        <v>14</v>
      </c>
      <c r="B11" s="29">
        <v>52.017000000000003</v>
      </c>
      <c r="C11" s="29">
        <v>105.822</v>
      </c>
      <c r="D11" s="29">
        <v>156.893</v>
      </c>
      <c r="E11" s="30">
        <v>205.185</v>
      </c>
      <c r="F11" s="31">
        <v>46.368000000000002</v>
      </c>
      <c r="G11" s="29">
        <v>93.388999999999996</v>
      </c>
      <c r="H11" s="29">
        <v>140.42699999999999</v>
      </c>
      <c r="I11" s="30">
        <v>183.81100000000001</v>
      </c>
      <c r="J11" s="32">
        <v>90.381</v>
      </c>
      <c r="K11" s="33">
        <v>248.5</v>
      </c>
      <c r="L11" s="33">
        <v>421.4</v>
      </c>
      <c r="M11" s="34">
        <v>603.70000000000005</v>
      </c>
      <c r="N11" s="35">
        <v>177.4</v>
      </c>
      <c r="O11" s="36">
        <v>348.5</v>
      </c>
      <c r="P11" s="36">
        <v>581.29999999999995</v>
      </c>
      <c r="Q11" s="37">
        <v>763.6</v>
      </c>
    </row>
    <row r="12" spans="1:497" s="17" customFormat="1" ht="20.100000000000001" customHeight="1">
      <c r="A12" s="28" t="s">
        <v>15</v>
      </c>
      <c r="B12" s="29">
        <v>-7.2490000000000006</v>
      </c>
      <c r="C12" s="29">
        <v>-7.3810000000000002</v>
      </c>
      <c r="D12" s="29">
        <v>1.093</v>
      </c>
      <c r="E12" s="30">
        <v>16.173000000000002</v>
      </c>
      <c r="F12" s="31">
        <v>11.273</v>
      </c>
      <c r="G12" s="29">
        <v>4.4740000000000002</v>
      </c>
      <c r="H12" s="29">
        <v>5.9119999999999999</v>
      </c>
      <c r="I12" s="30">
        <v>14.839</v>
      </c>
      <c r="J12" s="32">
        <v>-16.302</v>
      </c>
      <c r="K12" s="33">
        <v>-41.8</v>
      </c>
      <c r="L12" s="33">
        <v>-14.7</v>
      </c>
      <c r="M12" s="34">
        <v>0.5</v>
      </c>
      <c r="N12" s="35">
        <v>48.6</v>
      </c>
      <c r="O12" s="36">
        <v>45.6</v>
      </c>
      <c r="P12" s="36">
        <v>43.3</v>
      </c>
      <c r="Q12" s="37">
        <v>26.4</v>
      </c>
    </row>
    <row r="13" spans="1:497" s="17" customFormat="1" ht="20.100000000000001" customHeight="1">
      <c r="A13" s="28" t="s">
        <v>16</v>
      </c>
      <c r="B13" s="29">
        <v>-48.496000000000002</v>
      </c>
      <c r="C13" s="29">
        <v>-85.073000000000008</v>
      </c>
      <c r="D13" s="29">
        <v>-90.59</v>
      </c>
      <c r="E13" s="30">
        <v>-106.816</v>
      </c>
      <c r="F13" s="31">
        <v>-18.654</v>
      </c>
      <c r="G13" s="29">
        <v>-16.358000000000001</v>
      </c>
      <c r="H13" s="29">
        <v>16.681000000000001</v>
      </c>
      <c r="I13" s="30">
        <v>60.908000000000001</v>
      </c>
      <c r="J13" s="32">
        <v>-5.1610000000000005</v>
      </c>
      <c r="K13" s="33">
        <v>-29.2</v>
      </c>
      <c r="L13" s="33">
        <v>-87.6</v>
      </c>
      <c r="M13" s="34">
        <v>-191.9</v>
      </c>
      <c r="N13" s="35">
        <v>-211.8</v>
      </c>
      <c r="O13" s="36">
        <v>-581.20000000000005</v>
      </c>
      <c r="P13" s="36">
        <v>-349.3</v>
      </c>
      <c r="Q13" s="37">
        <v>-478.2</v>
      </c>
    </row>
    <row r="14" spans="1:497" s="17" customFormat="1" ht="20.100000000000001" customHeight="1">
      <c r="A14" s="28" t="s">
        <v>17</v>
      </c>
      <c r="B14" s="29">
        <v>53.564</v>
      </c>
      <c r="C14" s="29">
        <v>51.881</v>
      </c>
      <c r="D14" s="29">
        <v>66.406999999999996</v>
      </c>
      <c r="E14" s="30">
        <v>67.872</v>
      </c>
      <c r="F14" s="31">
        <v>-36.840000000000003</v>
      </c>
      <c r="G14" s="29">
        <v>-56.231999999999999</v>
      </c>
      <c r="H14" s="29">
        <v>-85.896000000000001</v>
      </c>
      <c r="I14" s="30">
        <v>-104.93900000000001</v>
      </c>
      <c r="J14" s="32">
        <v>31.469000000000001</v>
      </c>
      <c r="K14" s="33">
        <v>-73.8</v>
      </c>
      <c r="L14" s="33">
        <v>-175.9</v>
      </c>
      <c r="M14" s="34">
        <v>-277.7</v>
      </c>
      <c r="N14" s="35">
        <v>-216.1</v>
      </c>
      <c r="O14" s="36">
        <v>69.3</v>
      </c>
      <c r="P14" s="36">
        <v>-184.3</v>
      </c>
      <c r="Q14" s="37">
        <v>-118</v>
      </c>
    </row>
    <row r="15" spans="1:497" s="17" customFormat="1" ht="20.100000000000001" customHeight="1">
      <c r="A15" s="28" t="s">
        <v>18</v>
      </c>
      <c r="B15" s="29">
        <v>-0.186</v>
      </c>
      <c r="C15" s="29">
        <v>4.0730000000000004</v>
      </c>
      <c r="D15" s="29">
        <v>0.502</v>
      </c>
      <c r="E15" s="30">
        <v>2.093</v>
      </c>
      <c r="F15" s="31">
        <v>-1.048</v>
      </c>
      <c r="G15" s="29">
        <v>2.4170000000000003</v>
      </c>
      <c r="H15" s="29">
        <v>-3.5390000000000001</v>
      </c>
      <c r="I15" s="30">
        <v>6.4770000000000003</v>
      </c>
      <c r="J15" s="32">
        <v>-13.309000000000001</v>
      </c>
      <c r="K15" s="33">
        <v>-1.5</v>
      </c>
      <c r="L15" s="33">
        <v>-17.399999999999999</v>
      </c>
      <c r="M15" s="34">
        <v>-4.9000000000000004</v>
      </c>
      <c r="N15" s="35">
        <v>-11.7</v>
      </c>
      <c r="O15" s="36">
        <v>-7.6</v>
      </c>
      <c r="P15" s="36">
        <v>-17.7</v>
      </c>
      <c r="Q15" s="37">
        <v>-3.9</v>
      </c>
    </row>
    <row r="16" spans="1:497" s="17" customFormat="1" ht="20.100000000000001" customHeight="1">
      <c r="A16" s="28" t="s">
        <v>19</v>
      </c>
      <c r="B16" s="29">
        <v>-9.7880000000000003</v>
      </c>
      <c r="C16" s="29">
        <v>-10.354000000000001</v>
      </c>
      <c r="D16" s="29">
        <v>-21.978000000000002</v>
      </c>
      <c r="E16" s="30">
        <v>-31.345000000000002</v>
      </c>
      <c r="F16" s="31">
        <v>3.66</v>
      </c>
      <c r="G16" s="29">
        <v>9.0690000000000008</v>
      </c>
      <c r="H16" s="29">
        <v>11.329000000000001</v>
      </c>
      <c r="I16" s="30">
        <v>14.404</v>
      </c>
      <c r="J16" s="32">
        <v>11.066000000000001</v>
      </c>
      <c r="K16" s="33">
        <v>11.1</v>
      </c>
      <c r="L16" s="33">
        <v>-0.2</v>
      </c>
      <c r="M16" s="34">
        <v>-3.9</v>
      </c>
      <c r="N16" s="35">
        <v>-0.6</v>
      </c>
      <c r="O16" s="36">
        <v>5.3</v>
      </c>
      <c r="P16" s="36">
        <v>4.8</v>
      </c>
      <c r="Q16" s="37">
        <v>6.6</v>
      </c>
    </row>
    <row r="17" spans="1:17" s="17" customFormat="1" ht="20.100000000000001" customHeight="1">
      <c r="A17" s="28" t="s">
        <v>20</v>
      </c>
      <c r="B17" s="29">
        <v>-0.73</v>
      </c>
      <c r="C17" s="29">
        <v>-1.5010000000000001</v>
      </c>
      <c r="D17" s="29">
        <v>-2.044</v>
      </c>
      <c r="E17" s="30">
        <v>-2.8970000000000002</v>
      </c>
      <c r="F17" s="31">
        <v>-0.76200000000000001</v>
      </c>
      <c r="G17" s="29">
        <v>-1.58</v>
      </c>
      <c r="H17" s="29">
        <v>-2.3290000000000002</v>
      </c>
      <c r="I17" s="30">
        <v>-2.9239999999999999</v>
      </c>
      <c r="J17" s="32">
        <v>-0.63300000000000001</v>
      </c>
      <c r="K17" s="33">
        <v>-1.3</v>
      </c>
      <c r="L17" s="33">
        <v>-2</v>
      </c>
      <c r="M17" s="34">
        <v>-2.6</v>
      </c>
      <c r="N17" s="35">
        <v>-0.5</v>
      </c>
      <c r="O17" s="36">
        <v>-1.4</v>
      </c>
      <c r="P17" s="36">
        <v>-1.9</v>
      </c>
      <c r="Q17" s="37">
        <v>-2.6</v>
      </c>
    </row>
    <row r="18" spans="1:17" s="17" customFormat="1" ht="20.100000000000001" customHeight="1">
      <c r="A18" s="28" t="s">
        <v>21</v>
      </c>
      <c r="B18" s="29">
        <v>-87.786000000000001</v>
      </c>
      <c r="C18" s="29">
        <v>-51.798000000000002</v>
      </c>
      <c r="D18" s="29">
        <v>-102.06700000000001</v>
      </c>
      <c r="E18" s="30">
        <v>-111.07600000000001</v>
      </c>
      <c r="F18" s="31">
        <v>25.975999999999999</v>
      </c>
      <c r="G18" s="29">
        <v>77.412999999999997</v>
      </c>
      <c r="H18" s="29">
        <v>39.252000000000002</v>
      </c>
      <c r="I18" s="30">
        <v>16.294</v>
      </c>
      <c r="J18" s="32">
        <v>10.337</v>
      </c>
      <c r="K18" s="33">
        <v>8.8000000000000007</v>
      </c>
      <c r="L18" s="33">
        <v>164.9</v>
      </c>
      <c r="M18" s="34">
        <v>369.9</v>
      </c>
      <c r="N18" s="35">
        <v>37.1</v>
      </c>
      <c r="O18" s="36">
        <v>99.2</v>
      </c>
      <c r="P18" s="36">
        <v>135.80000000000001</v>
      </c>
      <c r="Q18" s="37">
        <v>222</v>
      </c>
    </row>
    <row r="19" spans="1:17" s="17" customFormat="1" ht="20.100000000000001" customHeight="1">
      <c r="A19" s="28" t="s">
        <v>22</v>
      </c>
      <c r="B19" s="29">
        <v>41.158999999999999</v>
      </c>
      <c r="C19" s="29">
        <v>54.56</v>
      </c>
      <c r="D19" s="29">
        <v>80.768000000000001</v>
      </c>
      <c r="E19" s="30">
        <v>97.349000000000004</v>
      </c>
      <c r="F19" s="31">
        <v>14.031000000000001</v>
      </c>
      <c r="G19" s="29">
        <v>27.457000000000001</v>
      </c>
      <c r="H19" s="29">
        <v>51.835000000000001</v>
      </c>
      <c r="I19" s="30">
        <v>67.376000000000005</v>
      </c>
      <c r="J19" s="32">
        <v>14.384</v>
      </c>
      <c r="K19" s="33">
        <v>31.1</v>
      </c>
      <c r="L19" s="33">
        <v>32.200000000000003</v>
      </c>
      <c r="M19" s="34">
        <v>21.7</v>
      </c>
      <c r="N19" s="35">
        <v>26</v>
      </c>
      <c r="O19" s="36">
        <v>71.900000000000006</v>
      </c>
      <c r="P19" s="36">
        <v>182.7</v>
      </c>
      <c r="Q19" s="37">
        <v>169</v>
      </c>
    </row>
    <row r="20" spans="1:17" s="17" customFormat="1" ht="20.100000000000001" customHeight="1">
      <c r="A20" s="28" t="s">
        <v>23</v>
      </c>
      <c r="B20" s="29">
        <v>-38.363</v>
      </c>
      <c r="C20" s="29">
        <v>-76.626000000000005</v>
      </c>
      <c r="D20" s="29">
        <v>-120.02500000000001</v>
      </c>
      <c r="E20" s="30">
        <v>-164.00800000000001</v>
      </c>
      <c r="F20" s="31">
        <v>-40.92</v>
      </c>
      <c r="G20" s="29">
        <v>-81.858999999999995</v>
      </c>
      <c r="H20" s="29">
        <v>-116.813</v>
      </c>
      <c r="I20" s="30">
        <v>-158.85900000000001</v>
      </c>
      <c r="J20" s="32">
        <v>-30.564</v>
      </c>
      <c r="K20" s="33">
        <v>-65.3</v>
      </c>
      <c r="L20" s="33">
        <v>-142.1</v>
      </c>
      <c r="M20" s="34">
        <v>-193.1</v>
      </c>
      <c r="N20" s="35">
        <v>-43.6</v>
      </c>
      <c r="O20" s="36">
        <v>-72.2</v>
      </c>
      <c r="P20" s="36">
        <v>-96.7</v>
      </c>
      <c r="Q20" s="37">
        <v>-134.69999999999999</v>
      </c>
    </row>
    <row r="21" spans="1:17" s="17" customFormat="1" ht="20.100000000000001" customHeight="1">
      <c r="A21" s="38" t="s">
        <v>24</v>
      </c>
      <c r="B21" s="29"/>
      <c r="C21" s="29"/>
      <c r="D21" s="29"/>
      <c r="E21" s="30"/>
      <c r="F21" s="31"/>
      <c r="G21" s="29"/>
      <c r="H21" s="29"/>
      <c r="I21" s="30"/>
      <c r="J21" s="32">
        <v>0</v>
      </c>
      <c r="K21" s="33">
        <v>82.1</v>
      </c>
      <c r="L21" s="33">
        <v>82.1</v>
      </c>
      <c r="M21" s="34">
        <v>82.1</v>
      </c>
      <c r="N21" s="35">
        <v>0</v>
      </c>
      <c r="O21" s="36">
        <v>0</v>
      </c>
      <c r="P21" s="39">
        <v>244.8</v>
      </c>
      <c r="Q21" s="37">
        <v>244.8</v>
      </c>
    </row>
    <row r="22" spans="1:17" s="17" customFormat="1" ht="20.100000000000001" customHeight="1">
      <c r="A22" s="38" t="s">
        <v>25</v>
      </c>
      <c r="B22" s="29"/>
      <c r="C22" s="29"/>
      <c r="D22" s="29"/>
      <c r="E22" s="30"/>
      <c r="F22" s="31"/>
      <c r="G22" s="29"/>
      <c r="H22" s="29"/>
      <c r="I22" s="30"/>
      <c r="J22" s="32">
        <v>0</v>
      </c>
      <c r="K22" s="33">
        <v>0</v>
      </c>
      <c r="L22" s="33">
        <v>0</v>
      </c>
      <c r="M22" s="34">
        <v>0</v>
      </c>
      <c r="N22" s="35">
        <v>0</v>
      </c>
      <c r="O22" s="36">
        <v>0</v>
      </c>
      <c r="P22" s="39">
        <v>-616.20000000000005</v>
      </c>
      <c r="Q22" s="37">
        <v>-616.20000000000005</v>
      </c>
    </row>
    <row r="23" spans="1:17" s="17" customFormat="1" ht="20.100000000000001" customHeight="1">
      <c r="A23" s="28" t="s">
        <v>26</v>
      </c>
      <c r="B23" s="29">
        <v>0</v>
      </c>
      <c r="C23" s="29">
        <v>0</v>
      </c>
      <c r="D23" s="29">
        <v>0</v>
      </c>
      <c r="E23" s="30">
        <v>0</v>
      </c>
      <c r="F23" s="31">
        <v>0</v>
      </c>
      <c r="G23" s="29">
        <v>0</v>
      </c>
      <c r="H23" s="29">
        <v>0</v>
      </c>
      <c r="I23" s="30">
        <v>0</v>
      </c>
      <c r="J23" s="32">
        <v>0</v>
      </c>
      <c r="K23" s="33">
        <v>16.5</v>
      </c>
      <c r="L23" s="33">
        <v>55.4</v>
      </c>
      <c r="M23" s="34">
        <v>84.3</v>
      </c>
      <c r="N23" s="35">
        <v>10.6</v>
      </c>
      <c r="O23" s="36">
        <v>33.9</v>
      </c>
      <c r="P23" s="36">
        <v>37.6</v>
      </c>
      <c r="Q23" s="37">
        <v>53</v>
      </c>
    </row>
    <row r="24" spans="1:17" s="17" customFormat="1" ht="20.100000000000001" customHeight="1" thickBot="1">
      <c r="A24" s="28" t="s">
        <v>27</v>
      </c>
      <c r="B24" s="29">
        <v>0.245</v>
      </c>
      <c r="C24" s="29">
        <v>0.78500000000000003</v>
      </c>
      <c r="D24" s="29">
        <v>1.31</v>
      </c>
      <c r="E24" s="30">
        <v>3.5380000000000003</v>
      </c>
      <c r="F24" s="31">
        <v>1.484</v>
      </c>
      <c r="G24" s="40">
        <f>4.197+4.842</f>
        <v>9.0389999999999997</v>
      </c>
      <c r="H24" s="40">
        <f>5.852+4.842</f>
        <v>10.693999999999999</v>
      </c>
      <c r="I24" s="30">
        <v>11.93</v>
      </c>
      <c r="J24" s="32">
        <v>1.7790000000000001</v>
      </c>
      <c r="K24" s="33">
        <v>10.8</v>
      </c>
      <c r="L24" s="33">
        <v>11.7</v>
      </c>
      <c r="M24" s="34">
        <v>96.1</v>
      </c>
      <c r="N24" s="35">
        <v>-3</v>
      </c>
      <c r="O24" s="36">
        <v>9</v>
      </c>
      <c r="P24" s="36">
        <v>19.600000000000001</v>
      </c>
      <c r="Q24" s="37">
        <v>21.6</v>
      </c>
    </row>
    <row r="25" spans="1:17" s="17" customFormat="1" ht="20.100000000000001" customHeight="1" thickBot="1">
      <c r="A25" s="19" t="s">
        <v>28</v>
      </c>
      <c r="B25" s="20">
        <f t="shared" ref="B25:Q25" si="1">B4+B5</f>
        <v>233.42699999999999</v>
      </c>
      <c r="C25" s="20">
        <f t="shared" si="1"/>
        <v>415.61099999999999</v>
      </c>
      <c r="D25" s="20">
        <f t="shared" si="1"/>
        <v>628.7700000000001</v>
      </c>
      <c r="E25" s="21">
        <f t="shared" si="1"/>
        <v>843.21800000000007</v>
      </c>
      <c r="F25" s="22">
        <f t="shared" si="1"/>
        <v>165.66199999999998</v>
      </c>
      <c r="G25" s="20">
        <f t="shared" si="1"/>
        <v>351.928</v>
      </c>
      <c r="H25" s="20">
        <f t="shared" si="1"/>
        <v>548.24399999999991</v>
      </c>
      <c r="I25" s="21">
        <f t="shared" si="1"/>
        <v>859.7349999999999</v>
      </c>
      <c r="J25" s="20">
        <f t="shared" si="1"/>
        <v>184.70400000000001</v>
      </c>
      <c r="K25" s="23">
        <f t="shared" si="1"/>
        <v>735.70000000000016</v>
      </c>
      <c r="L25" s="23">
        <f t="shared" si="1"/>
        <v>1423.9000000000003</v>
      </c>
      <c r="M25" s="24">
        <f t="shared" si="1"/>
        <v>2117.7999999999997</v>
      </c>
      <c r="N25" s="25">
        <f t="shared" si="1"/>
        <v>453.00000000000011</v>
      </c>
      <c r="O25" s="23">
        <f t="shared" si="1"/>
        <v>1327.9999999999995</v>
      </c>
      <c r="P25" s="23">
        <f t="shared" si="1"/>
        <v>2173.4999999999991</v>
      </c>
      <c r="Q25" s="26">
        <f t="shared" si="1"/>
        <v>2985.0999999999995</v>
      </c>
    </row>
    <row r="26" spans="1:17" s="17" customFormat="1" ht="20.100000000000001" customHeight="1">
      <c r="A26" s="28" t="s">
        <v>29</v>
      </c>
      <c r="B26" s="29">
        <v>-12.561</v>
      </c>
      <c r="C26" s="29">
        <v>-47.188000000000002</v>
      </c>
      <c r="D26" s="29">
        <v>-59.765999999999998</v>
      </c>
      <c r="E26" s="30">
        <v>-78.733000000000004</v>
      </c>
      <c r="F26" s="31">
        <v>-13.763</v>
      </c>
      <c r="G26" s="29">
        <v>-26.318999999999999</v>
      </c>
      <c r="H26" s="29">
        <v>-37.451999999999998</v>
      </c>
      <c r="I26" s="30">
        <v>-67.486000000000004</v>
      </c>
      <c r="J26" s="32">
        <v>-17.809000000000001</v>
      </c>
      <c r="K26" s="33">
        <v>-99.5</v>
      </c>
      <c r="L26" s="33">
        <v>-135.19999999999999</v>
      </c>
      <c r="M26" s="34">
        <v>-189.1</v>
      </c>
      <c r="N26" s="35">
        <v>-48.5</v>
      </c>
      <c r="O26" s="36">
        <v>-44.2</v>
      </c>
      <c r="P26" s="36">
        <v>-94.2</v>
      </c>
      <c r="Q26" s="37">
        <v>-136.19999999999999</v>
      </c>
    </row>
    <row r="27" spans="1:17" s="17" customFormat="1" ht="20.100000000000001" customHeight="1" thickBot="1">
      <c r="A27" s="28" t="s">
        <v>30</v>
      </c>
      <c r="B27" s="29">
        <v>3.843</v>
      </c>
      <c r="C27" s="29">
        <v>8.1440000000000001</v>
      </c>
      <c r="D27" s="29">
        <v>12.96</v>
      </c>
      <c r="E27" s="30">
        <v>16.882000000000001</v>
      </c>
      <c r="F27" s="31">
        <v>3.544</v>
      </c>
      <c r="G27" s="29">
        <v>6.1040000000000001</v>
      </c>
      <c r="H27" s="29">
        <v>8.5630000000000006</v>
      </c>
      <c r="I27" s="30">
        <v>10.41</v>
      </c>
      <c r="J27" s="32">
        <v>2.165</v>
      </c>
      <c r="K27" s="33">
        <v>13.4</v>
      </c>
      <c r="L27" s="33">
        <v>33.1</v>
      </c>
      <c r="M27" s="34">
        <v>45.2</v>
      </c>
      <c r="N27" s="35">
        <v>13.2</v>
      </c>
      <c r="O27" s="36">
        <v>20.5</v>
      </c>
      <c r="P27" s="36">
        <v>30.5</v>
      </c>
      <c r="Q27" s="37">
        <v>38.799999999999997</v>
      </c>
    </row>
    <row r="28" spans="1:17" s="17" customFormat="1" ht="24.95" customHeight="1" thickBot="1">
      <c r="A28" s="41" t="s">
        <v>31</v>
      </c>
      <c r="B28" s="42">
        <f t="shared" ref="B28:Q28" si="2">SUM(B25:B27)</f>
        <v>224.70899999999997</v>
      </c>
      <c r="C28" s="42">
        <f t="shared" si="2"/>
        <v>376.56700000000001</v>
      </c>
      <c r="D28" s="42">
        <f t="shared" si="2"/>
        <v>581.96400000000017</v>
      </c>
      <c r="E28" s="43">
        <f t="shared" si="2"/>
        <v>781.36700000000008</v>
      </c>
      <c r="F28" s="44">
        <f t="shared" si="2"/>
        <v>155.44299999999998</v>
      </c>
      <c r="G28" s="42">
        <f t="shared" si="2"/>
        <v>331.71299999999997</v>
      </c>
      <c r="H28" s="42">
        <f t="shared" si="2"/>
        <v>519.3549999999999</v>
      </c>
      <c r="I28" s="43">
        <f t="shared" si="2"/>
        <v>802.65899999999988</v>
      </c>
      <c r="J28" s="42">
        <f t="shared" si="2"/>
        <v>169.06</v>
      </c>
      <c r="K28" s="45">
        <f t="shared" si="2"/>
        <v>649.60000000000014</v>
      </c>
      <c r="L28" s="45">
        <f t="shared" si="2"/>
        <v>1321.8000000000002</v>
      </c>
      <c r="M28" s="46">
        <f t="shared" si="2"/>
        <v>1973.8999999999999</v>
      </c>
      <c r="N28" s="47">
        <f t="shared" si="2"/>
        <v>417.7000000000001</v>
      </c>
      <c r="O28" s="45">
        <f t="shared" si="2"/>
        <v>1304.2999999999995</v>
      </c>
      <c r="P28" s="45">
        <f t="shared" si="2"/>
        <v>2109.7999999999993</v>
      </c>
      <c r="Q28" s="48">
        <f t="shared" si="2"/>
        <v>2887.7</v>
      </c>
    </row>
    <row r="29" spans="1:17" s="17" customFormat="1" ht="20.100000000000001" customHeight="1">
      <c r="A29" s="28" t="s">
        <v>32</v>
      </c>
      <c r="B29" s="29">
        <v>-13.759</v>
      </c>
      <c r="C29" s="29">
        <v>-28.18</v>
      </c>
      <c r="D29" s="29">
        <v>-40.478000000000002</v>
      </c>
      <c r="E29" s="30">
        <v>-54.936999999999998</v>
      </c>
      <c r="F29" s="31">
        <v>-21.702999999999999</v>
      </c>
      <c r="G29" s="29">
        <v>-40.633000000000003</v>
      </c>
      <c r="H29" s="29">
        <v>-53.000999999999998</v>
      </c>
      <c r="I29" s="30">
        <v>-60.844999999999999</v>
      </c>
      <c r="J29" s="32">
        <v>-19.433</v>
      </c>
      <c r="K29" s="33">
        <v>-93</v>
      </c>
      <c r="L29" s="33">
        <v>-180</v>
      </c>
      <c r="M29" s="34">
        <v>-263.60000000000002</v>
      </c>
      <c r="N29" s="35">
        <v>-137.6</v>
      </c>
      <c r="O29" s="36">
        <v>-187</v>
      </c>
      <c r="P29" s="36">
        <v>-323.2</v>
      </c>
      <c r="Q29" s="37">
        <v>-417.8</v>
      </c>
    </row>
    <row r="30" spans="1:17" s="17" customFormat="1" ht="20.100000000000001" customHeight="1">
      <c r="A30" s="28" t="s">
        <v>33</v>
      </c>
      <c r="B30" s="29">
        <v>-7.0449999999999999</v>
      </c>
      <c r="C30" s="29">
        <v>-11.33</v>
      </c>
      <c r="D30" s="29">
        <v>-23.225000000000001</v>
      </c>
      <c r="E30" s="30">
        <v>-36.24</v>
      </c>
      <c r="F30" s="31">
        <v>-13.377000000000001</v>
      </c>
      <c r="G30" s="29">
        <v>-20.378</v>
      </c>
      <c r="H30" s="29">
        <v>-45.453000000000003</v>
      </c>
      <c r="I30" s="30">
        <v>-62.041000000000004</v>
      </c>
      <c r="J30" s="32">
        <v>-19.987000000000002</v>
      </c>
      <c r="K30" s="33">
        <v>-46.6</v>
      </c>
      <c r="L30" s="33">
        <v>-57.4</v>
      </c>
      <c r="M30" s="34">
        <v>-71.8</v>
      </c>
      <c r="N30" s="35">
        <v>-19.100000000000001</v>
      </c>
      <c r="O30" s="36">
        <v>-90.7</v>
      </c>
      <c r="P30" s="36">
        <v>-111.1</v>
      </c>
      <c r="Q30" s="37">
        <v>-165.3</v>
      </c>
    </row>
    <row r="31" spans="1:17" s="17" customFormat="1" ht="20.100000000000001" customHeight="1">
      <c r="A31" s="28" t="s">
        <v>34</v>
      </c>
      <c r="B31" s="29">
        <v>0</v>
      </c>
      <c r="C31" s="29">
        <v>0</v>
      </c>
      <c r="D31" s="29">
        <v>0</v>
      </c>
      <c r="E31" s="30">
        <v>0</v>
      </c>
      <c r="F31" s="31">
        <v>0</v>
      </c>
      <c r="G31" s="29">
        <v>0</v>
      </c>
      <c r="H31" s="29">
        <v>0</v>
      </c>
      <c r="I31" s="30">
        <v>0</v>
      </c>
      <c r="J31" s="31">
        <v>0</v>
      </c>
      <c r="K31" s="36">
        <v>0</v>
      </c>
      <c r="L31" s="36">
        <v>-482.3</v>
      </c>
      <c r="M31" s="34">
        <v>-482.3</v>
      </c>
      <c r="N31" s="35">
        <v>0</v>
      </c>
      <c r="O31" s="36">
        <v>0</v>
      </c>
      <c r="P31" s="36">
        <v>-118.7</v>
      </c>
      <c r="Q31" s="37">
        <v>-118.7</v>
      </c>
    </row>
    <row r="32" spans="1:17" s="17" customFormat="1" ht="20.100000000000001" customHeight="1">
      <c r="A32" s="28" t="s">
        <v>35</v>
      </c>
      <c r="B32" s="29">
        <v>-2.3290000000000002</v>
      </c>
      <c r="C32" s="29">
        <v>-45.099000000000004</v>
      </c>
      <c r="D32" s="29">
        <v>-45.329000000000001</v>
      </c>
      <c r="E32" s="30">
        <v>-45.710999999999999</v>
      </c>
      <c r="F32" s="31">
        <v>-0.153</v>
      </c>
      <c r="G32" s="29">
        <v>-0.26800000000000002</v>
      </c>
      <c r="H32" s="29">
        <v>-64.186999999999998</v>
      </c>
      <c r="I32" s="30">
        <v>-64.266000000000005</v>
      </c>
      <c r="J32" s="32">
        <v>0</v>
      </c>
      <c r="K32" s="33">
        <v>1800.4</v>
      </c>
      <c r="L32" s="33">
        <v>1800.4</v>
      </c>
      <c r="M32" s="34">
        <v>1800.4</v>
      </c>
      <c r="N32" s="35">
        <v>-4.2</v>
      </c>
      <c r="O32" s="36">
        <v>-29.5</v>
      </c>
      <c r="P32" s="36">
        <v>-29.5</v>
      </c>
      <c r="Q32" s="37">
        <v>-29.5</v>
      </c>
    </row>
    <row r="33" spans="1:17" s="17" customFormat="1" ht="20.100000000000001" customHeight="1">
      <c r="A33" s="28" t="s">
        <v>36</v>
      </c>
      <c r="B33" s="29">
        <v>0</v>
      </c>
      <c r="C33" s="29">
        <v>0</v>
      </c>
      <c r="D33" s="29">
        <v>0</v>
      </c>
      <c r="E33" s="30">
        <v>0</v>
      </c>
      <c r="F33" s="31">
        <v>0</v>
      </c>
      <c r="G33" s="29">
        <v>0</v>
      </c>
      <c r="H33" s="29">
        <v>48.219000000000001</v>
      </c>
      <c r="I33" s="30">
        <v>48.736000000000004</v>
      </c>
      <c r="J33" s="32">
        <v>0</v>
      </c>
      <c r="K33" s="33">
        <v>0</v>
      </c>
      <c r="L33" s="33">
        <v>0</v>
      </c>
      <c r="M33" s="34">
        <v>0</v>
      </c>
      <c r="N33" s="35">
        <v>0</v>
      </c>
      <c r="O33" s="36">
        <v>0</v>
      </c>
      <c r="P33" s="36">
        <v>0</v>
      </c>
      <c r="Q33" s="37">
        <v>0</v>
      </c>
    </row>
    <row r="34" spans="1:17" s="17" customFormat="1" ht="20.100000000000001" customHeight="1">
      <c r="A34" s="28" t="s">
        <v>37</v>
      </c>
      <c r="B34" s="29">
        <v>0.09</v>
      </c>
      <c r="C34" s="29">
        <v>0.121</v>
      </c>
      <c r="D34" s="29">
        <v>0.69000000000000006</v>
      </c>
      <c r="E34" s="30">
        <v>0.751</v>
      </c>
      <c r="F34" s="31">
        <v>0.35000000000000003</v>
      </c>
      <c r="G34" s="29">
        <v>0.41000000000000003</v>
      </c>
      <c r="H34" s="29">
        <v>1.756</v>
      </c>
      <c r="I34" s="30">
        <v>2.0640000000000001</v>
      </c>
      <c r="J34" s="32">
        <v>0.33700000000000002</v>
      </c>
      <c r="K34" s="33">
        <v>1.6</v>
      </c>
      <c r="L34" s="33">
        <v>4</v>
      </c>
      <c r="M34" s="34">
        <v>4.0999999999999996</v>
      </c>
      <c r="N34" s="35">
        <v>0.2</v>
      </c>
      <c r="O34" s="36">
        <v>13.3</v>
      </c>
      <c r="P34" s="36">
        <v>15.1</v>
      </c>
      <c r="Q34" s="37">
        <v>16.899999999999999</v>
      </c>
    </row>
    <row r="35" spans="1:17" s="17" customFormat="1" ht="20.100000000000001" customHeight="1">
      <c r="A35" s="28" t="s">
        <v>38</v>
      </c>
      <c r="B35" s="29">
        <v>0</v>
      </c>
      <c r="C35" s="29">
        <v>0</v>
      </c>
      <c r="D35" s="29">
        <v>0</v>
      </c>
      <c r="E35" s="30">
        <v>0</v>
      </c>
      <c r="F35" s="31">
        <v>0</v>
      </c>
      <c r="G35" s="29">
        <v>0</v>
      </c>
      <c r="H35" s="29">
        <v>0</v>
      </c>
      <c r="I35" s="30">
        <v>0</v>
      </c>
      <c r="J35" s="32">
        <v>0</v>
      </c>
      <c r="K35" s="33">
        <v>-270</v>
      </c>
      <c r="L35" s="33">
        <v>-30</v>
      </c>
      <c r="M35" s="34">
        <v>0</v>
      </c>
      <c r="N35" s="35">
        <v>-42.7</v>
      </c>
      <c r="O35" s="36">
        <v>-42.7</v>
      </c>
      <c r="P35" s="36">
        <v>0</v>
      </c>
      <c r="Q35" s="37">
        <v>0</v>
      </c>
    </row>
    <row r="36" spans="1:17" s="17" customFormat="1" ht="20.100000000000001" customHeight="1">
      <c r="A36" s="28" t="s">
        <v>39</v>
      </c>
      <c r="B36" s="29">
        <v>-1.1000000000000001</v>
      </c>
      <c r="C36" s="29">
        <v>-1.1000000000000001</v>
      </c>
      <c r="D36" s="29">
        <v>-1.1000000000000001</v>
      </c>
      <c r="E36" s="30">
        <v>-1.1000000000000001</v>
      </c>
      <c r="F36" s="31">
        <v>0</v>
      </c>
      <c r="G36" s="29">
        <v>0</v>
      </c>
      <c r="H36" s="29">
        <v>0</v>
      </c>
      <c r="I36" s="30">
        <v>0</v>
      </c>
      <c r="J36" s="32">
        <v>0</v>
      </c>
      <c r="K36" s="33">
        <v>-5.8</v>
      </c>
      <c r="L36" s="33">
        <v>-20.399999999999999</v>
      </c>
      <c r="M36" s="34">
        <v>-23.1</v>
      </c>
      <c r="N36" s="35">
        <v>-6</v>
      </c>
      <c r="O36" s="36">
        <v>-8.9</v>
      </c>
      <c r="P36" s="36">
        <v>-12.1</v>
      </c>
      <c r="Q36" s="37">
        <v>-16.100000000000001</v>
      </c>
    </row>
    <row r="37" spans="1:17" s="17" customFormat="1" ht="20.100000000000001" customHeight="1">
      <c r="A37" s="28" t="s">
        <v>40</v>
      </c>
      <c r="B37" s="29">
        <v>0</v>
      </c>
      <c r="C37" s="29">
        <v>1.1000000000000001</v>
      </c>
      <c r="D37" s="29">
        <v>1.1000000000000001</v>
      </c>
      <c r="E37" s="30">
        <v>1.1000000000000001</v>
      </c>
      <c r="F37" s="31">
        <v>0</v>
      </c>
      <c r="G37" s="29">
        <v>0</v>
      </c>
      <c r="H37" s="29">
        <v>0</v>
      </c>
      <c r="I37" s="30">
        <v>0</v>
      </c>
      <c r="J37" s="32">
        <v>0</v>
      </c>
      <c r="K37" s="33">
        <v>0</v>
      </c>
      <c r="L37" s="33">
        <v>0</v>
      </c>
      <c r="M37" s="34">
        <v>0</v>
      </c>
      <c r="N37" s="35">
        <v>0</v>
      </c>
      <c r="O37" s="36">
        <v>0</v>
      </c>
      <c r="P37" s="36">
        <v>0</v>
      </c>
      <c r="Q37" s="37">
        <v>0</v>
      </c>
    </row>
    <row r="38" spans="1:17" s="17" customFormat="1" ht="20.100000000000001" customHeight="1">
      <c r="A38" s="28" t="s">
        <v>41</v>
      </c>
      <c r="B38" s="29">
        <v>0</v>
      </c>
      <c r="C38" s="29">
        <v>0</v>
      </c>
      <c r="D38" s="29">
        <v>0</v>
      </c>
      <c r="E38" s="30">
        <v>0</v>
      </c>
      <c r="F38" s="31">
        <v>0</v>
      </c>
      <c r="G38" s="29">
        <v>0</v>
      </c>
      <c r="H38" s="29">
        <v>0</v>
      </c>
      <c r="I38" s="30">
        <v>0</v>
      </c>
      <c r="J38" s="32">
        <v>0</v>
      </c>
      <c r="K38" s="33">
        <v>5</v>
      </c>
      <c r="L38" s="33">
        <v>5.5</v>
      </c>
      <c r="M38" s="34">
        <v>6.6</v>
      </c>
      <c r="N38" s="35">
        <v>1.2</v>
      </c>
      <c r="O38" s="36">
        <v>-2.1</v>
      </c>
      <c r="P38" s="36">
        <v>3.2</v>
      </c>
      <c r="Q38" s="37">
        <v>3.9</v>
      </c>
    </row>
    <row r="39" spans="1:17" s="17" customFormat="1" ht="20.100000000000001" customHeight="1">
      <c r="A39" s="28" t="s">
        <v>42</v>
      </c>
      <c r="B39" s="29">
        <v>0</v>
      </c>
      <c r="C39" s="29">
        <v>1.258</v>
      </c>
      <c r="D39" s="29">
        <v>1.258</v>
      </c>
      <c r="E39" s="30">
        <v>2.706</v>
      </c>
      <c r="F39" s="31">
        <v>0</v>
      </c>
      <c r="G39" s="29">
        <v>2.5150000000000001</v>
      </c>
      <c r="H39" s="29">
        <v>2.5150000000000001</v>
      </c>
      <c r="I39" s="30">
        <v>2.5150000000000001</v>
      </c>
      <c r="J39" s="32">
        <v>2.5300000000000002</v>
      </c>
      <c r="K39" s="33">
        <v>2.5</v>
      </c>
      <c r="L39" s="33">
        <v>2.5</v>
      </c>
      <c r="M39" s="34">
        <v>2.5</v>
      </c>
      <c r="N39" s="35">
        <v>0</v>
      </c>
      <c r="O39" s="36">
        <v>0</v>
      </c>
      <c r="P39" s="36">
        <v>0</v>
      </c>
      <c r="Q39" s="37">
        <v>0</v>
      </c>
    </row>
    <row r="40" spans="1:17" s="17" customFormat="1" ht="20.100000000000001" customHeight="1" thickBot="1">
      <c r="A40" s="28" t="s">
        <v>43</v>
      </c>
      <c r="B40" s="29">
        <v>0</v>
      </c>
      <c r="C40" s="29">
        <v>0</v>
      </c>
      <c r="D40" s="29">
        <v>0</v>
      </c>
      <c r="E40" s="30">
        <v>0</v>
      </c>
      <c r="F40" s="31">
        <v>0</v>
      </c>
      <c r="G40" s="29">
        <v>0</v>
      </c>
      <c r="H40" s="29">
        <v>0</v>
      </c>
      <c r="I40" s="30">
        <v>0</v>
      </c>
      <c r="J40" s="32">
        <v>0</v>
      </c>
      <c r="K40" s="33">
        <v>0</v>
      </c>
      <c r="L40" s="33">
        <v>0</v>
      </c>
      <c r="M40" s="34">
        <v>0</v>
      </c>
      <c r="N40" s="35">
        <v>0</v>
      </c>
      <c r="O40" s="36">
        <v>0</v>
      </c>
      <c r="P40" s="36">
        <v>0</v>
      </c>
      <c r="Q40" s="37">
        <v>0</v>
      </c>
    </row>
    <row r="41" spans="1:17" s="17" customFormat="1" ht="24.95" customHeight="1" thickBot="1">
      <c r="A41" s="41" t="s">
        <v>44</v>
      </c>
      <c r="B41" s="42">
        <f t="shared" ref="B41:Q41" si="3">SUM(B29:B40)</f>
        <v>-24.143000000000004</v>
      </c>
      <c r="C41" s="42">
        <f t="shared" si="3"/>
        <v>-83.230000000000018</v>
      </c>
      <c r="D41" s="42">
        <f t="shared" si="3"/>
        <v>-107.08400000000002</v>
      </c>
      <c r="E41" s="43">
        <f t="shared" si="3"/>
        <v>-133.43099999999998</v>
      </c>
      <c r="F41" s="44">
        <f t="shared" si="3"/>
        <v>-34.882999999999996</v>
      </c>
      <c r="G41" s="42">
        <f t="shared" si="3"/>
        <v>-58.354000000000006</v>
      </c>
      <c r="H41" s="42">
        <f t="shared" si="3"/>
        <v>-110.15100000000002</v>
      </c>
      <c r="I41" s="43">
        <f t="shared" si="3"/>
        <v>-133.83700000000002</v>
      </c>
      <c r="J41" s="44">
        <f t="shared" si="3"/>
        <v>-36.552999999999997</v>
      </c>
      <c r="K41" s="45">
        <f t="shared" si="3"/>
        <v>1394.1000000000001</v>
      </c>
      <c r="L41" s="45">
        <f t="shared" si="3"/>
        <v>1042.3</v>
      </c>
      <c r="M41" s="46">
        <f t="shared" si="3"/>
        <v>972.80000000000007</v>
      </c>
      <c r="N41" s="47">
        <f t="shared" si="3"/>
        <v>-208.2</v>
      </c>
      <c r="O41" s="45">
        <f t="shared" si="3"/>
        <v>-347.59999999999997</v>
      </c>
      <c r="P41" s="45">
        <f t="shared" si="3"/>
        <v>-576.29999999999995</v>
      </c>
      <c r="Q41" s="48">
        <f t="shared" si="3"/>
        <v>-726.60000000000014</v>
      </c>
    </row>
    <row r="42" spans="1:17" s="17" customFormat="1" ht="20.100000000000001" customHeight="1">
      <c r="A42" s="28" t="s">
        <v>45</v>
      </c>
      <c r="B42" s="29">
        <v>-26.754999999999999</v>
      </c>
      <c r="C42" s="29">
        <v>-155.76300000000001</v>
      </c>
      <c r="D42" s="29">
        <v>-397.57499999999999</v>
      </c>
      <c r="E42" s="30">
        <v>-453.32400000000001</v>
      </c>
      <c r="F42" s="31">
        <v>-49.813000000000002</v>
      </c>
      <c r="G42" s="29">
        <v>-192.59</v>
      </c>
      <c r="H42" s="29">
        <v>-366.16200000000003</v>
      </c>
      <c r="I42" s="30">
        <v>-431.11700000000002</v>
      </c>
      <c r="J42" s="32">
        <v>-37.393999999999998</v>
      </c>
      <c r="K42" s="33">
        <v>-547.1</v>
      </c>
      <c r="L42" s="33">
        <v>-747.1</v>
      </c>
      <c r="M42" s="34">
        <v>-1087.0999999999999</v>
      </c>
      <c r="N42" s="35">
        <v>-157</v>
      </c>
      <c r="O42" s="36">
        <v>-954.2</v>
      </c>
      <c r="P42" s="36">
        <v>-9222.2000000000007</v>
      </c>
      <c r="Q42" s="37">
        <v>-9222.2000000000007</v>
      </c>
    </row>
    <row r="43" spans="1:17" s="17" customFormat="1" ht="20.100000000000001" customHeight="1">
      <c r="A43" s="28" t="s">
        <v>46</v>
      </c>
      <c r="B43" s="29">
        <v>0</v>
      </c>
      <c r="C43" s="29">
        <v>0</v>
      </c>
      <c r="D43" s="29">
        <v>0</v>
      </c>
      <c r="E43" s="30">
        <v>0</v>
      </c>
      <c r="F43" s="31">
        <v>0</v>
      </c>
      <c r="G43" s="29">
        <v>0</v>
      </c>
      <c r="H43" s="29">
        <v>0</v>
      </c>
      <c r="I43" s="30">
        <v>0</v>
      </c>
      <c r="J43" s="32">
        <v>0</v>
      </c>
      <c r="K43" s="33">
        <v>2800</v>
      </c>
      <c r="L43" s="33">
        <v>2800</v>
      </c>
      <c r="M43" s="34">
        <v>2800</v>
      </c>
      <c r="N43" s="35">
        <v>50</v>
      </c>
      <c r="O43" s="36">
        <v>120</v>
      </c>
      <c r="P43" s="36">
        <v>6820</v>
      </c>
      <c r="Q43" s="37">
        <v>6820</v>
      </c>
    </row>
    <row r="44" spans="1:17" s="17" customFormat="1" ht="20.100000000000001" customHeight="1">
      <c r="A44" s="28" t="s">
        <v>47</v>
      </c>
      <c r="B44" s="29">
        <v>0</v>
      </c>
      <c r="C44" s="29">
        <v>0</v>
      </c>
      <c r="D44" s="29">
        <v>0</v>
      </c>
      <c r="E44" s="30">
        <v>0</v>
      </c>
      <c r="F44" s="31">
        <v>0</v>
      </c>
      <c r="G44" s="29">
        <v>0</v>
      </c>
      <c r="H44" s="29">
        <v>0</v>
      </c>
      <c r="I44" s="30">
        <v>0</v>
      </c>
      <c r="J44" s="32">
        <v>0</v>
      </c>
      <c r="K44" s="33">
        <v>-2275.9</v>
      </c>
      <c r="L44" s="33">
        <v>-2275.9</v>
      </c>
      <c r="M44" s="34">
        <v>-2275.9</v>
      </c>
      <c r="N44" s="35">
        <v>0</v>
      </c>
      <c r="O44" s="36">
        <v>0</v>
      </c>
      <c r="P44" s="36">
        <v>1000</v>
      </c>
      <c r="Q44" s="37">
        <v>1000</v>
      </c>
    </row>
    <row r="45" spans="1:17" s="17" customFormat="1" ht="20.100000000000001" customHeight="1">
      <c r="A45" s="28" t="s">
        <v>48</v>
      </c>
      <c r="B45" s="29">
        <v>-8.4000000000000005E-2</v>
      </c>
      <c r="C45" s="29">
        <v>-0.16600000000000001</v>
      </c>
      <c r="D45" s="29">
        <v>-0.24299999999999999</v>
      </c>
      <c r="E45" s="30">
        <v>-0.33500000000000002</v>
      </c>
      <c r="F45" s="31">
        <v>-7.8E-2</v>
      </c>
      <c r="G45" s="29">
        <v>-0.16800000000000001</v>
      </c>
      <c r="H45" s="29">
        <v>-0.25600000000000001</v>
      </c>
      <c r="I45" s="30">
        <v>-0.33</v>
      </c>
      <c r="J45" s="32">
        <v>-6.2E-2</v>
      </c>
      <c r="K45" s="33">
        <v>-0.3</v>
      </c>
      <c r="L45" s="33">
        <v>-0.7</v>
      </c>
      <c r="M45" s="34">
        <v>-0.9</v>
      </c>
      <c r="N45" s="35">
        <v>-2.5</v>
      </c>
      <c r="O45" s="36">
        <v>-3.5</v>
      </c>
      <c r="P45" s="36">
        <v>-4.5</v>
      </c>
      <c r="Q45" s="37">
        <v>-5.6</v>
      </c>
    </row>
    <row r="46" spans="1:17" s="17" customFormat="1" ht="30" customHeight="1">
      <c r="A46" s="49" t="s">
        <v>49</v>
      </c>
      <c r="B46" s="29">
        <v>-26.132999999999999</v>
      </c>
      <c r="C46" s="29">
        <f>(-103258-821)*0.001</f>
        <v>-104.07900000000001</v>
      </c>
      <c r="D46" s="29">
        <f>(-125824-2250)*0.001</f>
        <v>-128.07400000000001</v>
      </c>
      <c r="E46" s="30">
        <f>(-195934-3683)*0.001</f>
        <v>-199.61699999999999</v>
      </c>
      <c r="F46" s="31">
        <f>(-15811-1035)*0.001</f>
        <v>-16.846</v>
      </c>
      <c r="G46" s="29">
        <f>(-84439-1241)*0.001</f>
        <v>-85.68</v>
      </c>
      <c r="H46" s="29">
        <f>(-96215-1689)*0.001</f>
        <v>-97.903999999999996</v>
      </c>
      <c r="I46" s="30">
        <v>-165.017</v>
      </c>
      <c r="J46" s="32">
        <v>-9.0950000000000006</v>
      </c>
      <c r="K46" s="33">
        <v>-348.3</v>
      </c>
      <c r="L46" s="33">
        <v>-733.5</v>
      </c>
      <c r="M46" s="34">
        <v>-872.2</v>
      </c>
      <c r="N46" s="35">
        <v>-357.9</v>
      </c>
      <c r="O46" s="36">
        <v>-472.3</v>
      </c>
      <c r="P46" s="36">
        <v>-804.1</v>
      </c>
      <c r="Q46" s="37">
        <v>-978.9</v>
      </c>
    </row>
    <row r="47" spans="1:17" s="17" customFormat="1" ht="20.100000000000001" customHeight="1">
      <c r="A47" s="28" t="s">
        <v>50</v>
      </c>
      <c r="B47" s="29">
        <v>0</v>
      </c>
      <c r="C47" s="29">
        <v>0</v>
      </c>
      <c r="D47" s="29">
        <v>0</v>
      </c>
      <c r="E47" s="30">
        <v>0</v>
      </c>
      <c r="F47" s="31">
        <v>0</v>
      </c>
      <c r="G47" s="29">
        <v>0</v>
      </c>
      <c r="H47" s="29">
        <v>0</v>
      </c>
      <c r="I47" s="30">
        <v>0</v>
      </c>
      <c r="J47" s="32">
        <v>0</v>
      </c>
      <c r="K47" s="33">
        <v>-102.9</v>
      </c>
      <c r="L47" s="33">
        <v>-102.9</v>
      </c>
      <c r="M47" s="34">
        <v>-102.9</v>
      </c>
      <c r="N47" s="35">
        <v>0</v>
      </c>
      <c r="O47" s="36">
        <v>0</v>
      </c>
      <c r="P47" s="36">
        <v>0</v>
      </c>
      <c r="Q47" s="37">
        <v>0</v>
      </c>
    </row>
    <row r="48" spans="1:17" s="17" customFormat="1" ht="20.100000000000001" customHeight="1">
      <c r="A48" s="28" t="s">
        <v>51</v>
      </c>
      <c r="B48" s="29">
        <v>0</v>
      </c>
      <c r="C48" s="29">
        <v>-7.2999999999999995E-2</v>
      </c>
      <c r="D48" s="29">
        <v>-7.2000000000000008E-2</v>
      </c>
      <c r="E48" s="30">
        <v>-7.1000000000000008E-2</v>
      </c>
      <c r="F48" s="31">
        <v>0</v>
      </c>
      <c r="G48" s="29">
        <v>0</v>
      </c>
      <c r="H48" s="29">
        <v>0</v>
      </c>
      <c r="I48" s="30">
        <v>0</v>
      </c>
      <c r="J48" s="32">
        <v>0</v>
      </c>
      <c r="K48" s="33">
        <v>0</v>
      </c>
      <c r="L48" s="33">
        <v>0</v>
      </c>
      <c r="M48" s="34">
        <v>0</v>
      </c>
      <c r="N48" s="35">
        <v>0</v>
      </c>
      <c r="O48" s="36">
        <v>0</v>
      </c>
      <c r="P48" s="36">
        <v>0</v>
      </c>
      <c r="Q48" s="37">
        <v>0</v>
      </c>
    </row>
    <row r="49" spans="1:17" s="17" customFormat="1" ht="20.100000000000001" customHeight="1" thickBot="1">
      <c r="A49" s="28" t="s">
        <v>52</v>
      </c>
      <c r="B49" s="50">
        <v>0</v>
      </c>
      <c r="C49" s="50">
        <v>0</v>
      </c>
      <c r="D49" s="50">
        <v>0</v>
      </c>
      <c r="E49" s="30">
        <v>0</v>
      </c>
      <c r="F49" s="31">
        <v>0</v>
      </c>
      <c r="G49" s="29">
        <v>0</v>
      </c>
      <c r="H49" s="29">
        <v>0</v>
      </c>
      <c r="I49" s="30">
        <v>0</v>
      </c>
      <c r="J49" s="32">
        <v>0</v>
      </c>
      <c r="K49" s="33">
        <v>-3.8</v>
      </c>
      <c r="L49" s="33">
        <v>-3.9</v>
      </c>
      <c r="M49" s="34">
        <v>-3.9</v>
      </c>
      <c r="N49" s="35">
        <v>0</v>
      </c>
      <c r="O49" s="36">
        <v>0</v>
      </c>
      <c r="P49" s="36">
        <v>0</v>
      </c>
      <c r="Q49" s="37">
        <v>0</v>
      </c>
    </row>
    <row r="50" spans="1:17" s="17" customFormat="1" ht="20.100000000000001" customHeight="1" thickBot="1">
      <c r="A50" s="41" t="s">
        <v>53</v>
      </c>
      <c r="B50" s="42">
        <f t="shared" ref="B50:Q50" si="4">SUM(B42:B49)</f>
        <v>-52.971999999999994</v>
      </c>
      <c r="C50" s="42">
        <f t="shared" si="4"/>
        <v>-260.08100000000002</v>
      </c>
      <c r="D50" s="42">
        <f t="shared" si="4"/>
        <v>-525.96400000000006</v>
      </c>
      <c r="E50" s="43">
        <f t="shared" si="4"/>
        <v>-653.34699999999998</v>
      </c>
      <c r="F50" s="44">
        <f t="shared" si="4"/>
        <v>-66.737000000000009</v>
      </c>
      <c r="G50" s="42">
        <f t="shared" si="4"/>
        <v>-278.43799999999999</v>
      </c>
      <c r="H50" s="42">
        <f t="shared" si="4"/>
        <v>-464.322</v>
      </c>
      <c r="I50" s="43">
        <f t="shared" si="4"/>
        <v>-596.46399999999994</v>
      </c>
      <c r="J50" s="44">
        <f t="shared" si="4"/>
        <v>-46.550999999999995</v>
      </c>
      <c r="K50" s="45">
        <f t="shared" si="4"/>
        <v>-478.3</v>
      </c>
      <c r="L50" s="45">
        <f t="shared" si="4"/>
        <v>-1064.0000000000002</v>
      </c>
      <c r="M50" s="46">
        <f t="shared" si="4"/>
        <v>-1542.9</v>
      </c>
      <c r="N50" s="47">
        <f t="shared" si="4"/>
        <v>-467.4</v>
      </c>
      <c r="O50" s="45">
        <f t="shared" si="4"/>
        <v>-1310</v>
      </c>
      <c r="P50" s="45">
        <f t="shared" si="4"/>
        <v>-2210.8000000000006</v>
      </c>
      <c r="Q50" s="48">
        <f t="shared" si="4"/>
        <v>-2386.7000000000007</v>
      </c>
    </row>
    <row r="51" spans="1:17" s="17" customFormat="1" ht="20.100000000000001" customHeight="1" thickBot="1">
      <c r="A51" s="41" t="s">
        <v>54</v>
      </c>
      <c r="B51" s="42">
        <f>B28+B41+B50</f>
        <v>147.59399999999999</v>
      </c>
      <c r="C51" s="42">
        <f t="shared" ref="C51:Q51" si="5">C50+C41+C28</f>
        <v>33.255999999999972</v>
      </c>
      <c r="D51" s="42">
        <f t="shared" si="5"/>
        <v>-51.083999999999946</v>
      </c>
      <c r="E51" s="43">
        <f t="shared" si="5"/>
        <v>-5.4109999999999445</v>
      </c>
      <c r="F51" s="44">
        <f t="shared" si="5"/>
        <v>53.822999999999979</v>
      </c>
      <c r="G51" s="42">
        <f t="shared" si="5"/>
        <v>-5.0790000000000077</v>
      </c>
      <c r="H51" s="42">
        <f t="shared" si="5"/>
        <v>-55.118000000000166</v>
      </c>
      <c r="I51" s="43">
        <f t="shared" si="5"/>
        <v>72.357999999999947</v>
      </c>
      <c r="J51" s="42">
        <f t="shared" si="5"/>
        <v>85.956000000000017</v>
      </c>
      <c r="K51" s="45">
        <f t="shared" si="5"/>
        <v>1565.4000000000003</v>
      </c>
      <c r="L51" s="45">
        <f t="shared" si="5"/>
        <v>1300.0999999999999</v>
      </c>
      <c r="M51" s="46">
        <f t="shared" si="5"/>
        <v>1403.7999999999997</v>
      </c>
      <c r="N51" s="47">
        <f t="shared" si="5"/>
        <v>-257.89999999999981</v>
      </c>
      <c r="O51" s="45">
        <f t="shared" si="5"/>
        <v>-353.30000000000041</v>
      </c>
      <c r="P51" s="45">
        <f t="shared" si="5"/>
        <v>-677.30000000000109</v>
      </c>
      <c r="Q51" s="48">
        <f t="shared" si="5"/>
        <v>-225.60000000000127</v>
      </c>
    </row>
    <row r="52" spans="1:17" s="59" customFormat="1" ht="20.100000000000001" customHeight="1">
      <c r="A52" s="51" t="s">
        <v>55</v>
      </c>
      <c r="B52" s="52">
        <v>277.53399999999999</v>
      </c>
      <c r="C52" s="52">
        <v>277.53399999999999</v>
      </c>
      <c r="D52" s="52">
        <v>277.53399999999999</v>
      </c>
      <c r="E52" s="53">
        <v>277.53399999999999</v>
      </c>
      <c r="F52" s="54">
        <v>270.35399999999998</v>
      </c>
      <c r="G52" s="52">
        <v>270.35399999999998</v>
      </c>
      <c r="H52" s="52">
        <v>270.35399999999998</v>
      </c>
      <c r="I52" s="53">
        <v>270.35399999999998</v>
      </c>
      <c r="J52" s="52">
        <v>342.25100000000003</v>
      </c>
      <c r="K52" s="55">
        <v>342.2</v>
      </c>
      <c r="L52" s="55">
        <v>342.2</v>
      </c>
      <c r="M52" s="56">
        <v>342.2</v>
      </c>
      <c r="N52" s="57">
        <v>1747.9</v>
      </c>
      <c r="O52" s="55">
        <v>1747.9</v>
      </c>
      <c r="P52" s="55">
        <v>1747.9</v>
      </c>
      <c r="Q52" s="58">
        <v>1747.9</v>
      </c>
    </row>
    <row r="53" spans="1:17" s="59" customFormat="1" ht="20.100000000000001" customHeight="1" thickBot="1">
      <c r="A53" s="28" t="s">
        <v>56</v>
      </c>
      <c r="B53" s="29">
        <v>-2.5009999999999999</v>
      </c>
      <c r="C53" s="29">
        <v>-1.2710000000000001</v>
      </c>
      <c r="D53" s="29">
        <v>-1.339</v>
      </c>
      <c r="E53" s="30">
        <v>-1.7690000000000001</v>
      </c>
      <c r="F53" s="31">
        <v>0.161</v>
      </c>
      <c r="G53" s="29">
        <v>0.52800000000000002</v>
      </c>
      <c r="H53" s="29">
        <v>0.16</v>
      </c>
      <c r="I53" s="30">
        <v>-0.46100000000000002</v>
      </c>
      <c r="J53" s="32">
        <v>-1.7000000000000001E-2</v>
      </c>
      <c r="K53" s="33">
        <v>-0.7</v>
      </c>
      <c r="L53" s="33">
        <v>0.9</v>
      </c>
      <c r="M53" s="60">
        <v>1.9</v>
      </c>
      <c r="N53" s="35">
        <v>1.6</v>
      </c>
      <c r="O53" s="36">
        <v>2</v>
      </c>
      <c r="P53" s="36">
        <v>1.4</v>
      </c>
      <c r="Q53" s="37">
        <v>1.4</v>
      </c>
    </row>
    <row r="54" spans="1:17" s="17" customFormat="1" ht="20.100000000000001" customHeight="1" thickBot="1">
      <c r="A54" s="41" t="s">
        <v>57</v>
      </c>
      <c r="B54" s="42">
        <f>B51+B52+B53</f>
        <v>422.62700000000001</v>
      </c>
      <c r="C54" s="42">
        <f t="shared" ref="C54:Q54" si="6">C52+C51+C53</f>
        <v>309.51899999999995</v>
      </c>
      <c r="D54" s="42">
        <f t="shared" si="6"/>
        <v>225.11100000000005</v>
      </c>
      <c r="E54" s="43">
        <f t="shared" si="6"/>
        <v>270.35400000000004</v>
      </c>
      <c r="F54" s="44">
        <f t="shared" si="6"/>
        <v>324.33799999999997</v>
      </c>
      <c r="G54" s="42">
        <f t="shared" si="6"/>
        <v>265.803</v>
      </c>
      <c r="H54" s="42">
        <f t="shared" si="6"/>
        <v>215.39599999999982</v>
      </c>
      <c r="I54" s="43">
        <f t="shared" si="6"/>
        <v>342.25099999999992</v>
      </c>
      <c r="J54" s="42">
        <f t="shared" si="6"/>
        <v>428.19000000000005</v>
      </c>
      <c r="K54" s="45">
        <f t="shared" si="6"/>
        <v>1906.9000000000003</v>
      </c>
      <c r="L54" s="45">
        <f t="shared" si="6"/>
        <v>1643.2</v>
      </c>
      <c r="M54" s="46">
        <f t="shared" si="6"/>
        <v>1747.8999999999999</v>
      </c>
      <c r="N54" s="47">
        <f t="shared" si="6"/>
        <v>1491.6000000000001</v>
      </c>
      <c r="O54" s="45">
        <f t="shared" si="6"/>
        <v>1396.5999999999997</v>
      </c>
      <c r="P54" s="45">
        <f t="shared" si="6"/>
        <v>1071.9999999999991</v>
      </c>
      <c r="Q54" s="61">
        <f t="shared" si="6"/>
        <v>1523.6999999999989</v>
      </c>
    </row>
    <row r="55" spans="1:17" s="17" customFormat="1">
      <c r="M55" s="62"/>
    </row>
    <row r="56" spans="1:17" s="17" customFormat="1">
      <c r="A56" s="17" t="s">
        <v>58</v>
      </c>
      <c r="M56" s="62"/>
    </row>
    <row r="57" spans="1:17" s="17" customFormat="1">
      <c r="M57" s="62"/>
    </row>
    <row r="58" spans="1:17" s="17" customFormat="1">
      <c r="M58" s="62"/>
    </row>
    <row r="59" spans="1:17" s="17" customFormat="1">
      <c r="M59" s="62"/>
    </row>
    <row r="60" spans="1:17" s="17" customFormat="1">
      <c r="M60" s="62"/>
    </row>
    <row r="61" spans="1:17" s="17" customFormat="1">
      <c r="M61" s="62"/>
    </row>
    <row r="62" spans="1:17" s="17" customFormat="1">
      <c r="M62" s="62"/>
    </row>
    <row r="63" spans="1:17" s="17" customFormat="1">
      <c r="M63" s="62"/>
    </row>
    <row r="64" spans="1:17" s="17" customFormat="1">
      <c r="M64" s="62"/>
    </row>
    <row r="65" spans="13:13" s="17" customFormat="1">
      <c r="M65" s="62"/>
    </row>
    <row r="66" spans="13:13" s="17" customFormat="1">
      <c r="M66" s="62"/>
    </row>
    <row r="67" spans="13:13" s="17" customFormat="1">
      <c r="M67" s="62"/>
    </row>
    <row r="68" spans="13:13" s="17" customFormat="1">
      <c r="M68" s="62"/>
    </row>
    <row r="69" spans="13:13" s="17" customFormat="1">
      <c r="M69" s="62"/>
    </row>
    <row r="70" spans="13:13" s="17" customFormat="1">
      <c r="M70" s="62"/>
    </row>
    <row r="71" spans="13:13" s="17" customFormat="1">
      <c r="M71" s="62"/>
    </row>
    <row r="72" spans="13:13" s="17" customFormat="1">
      <c r="M72" s="62"/>
    </row>
    <row r="73" spans="13:13" s="17" customFormat="1">
      <c r="M73" s="62"/>
    </row>
    <row r="74" spans="13:13" s="17" customFormat="1">
      <c r="M74" s="62"/>
    </row>
    <row r="75" spans="13:13" s="17" customFormat="1">
      <c r="M75" s="62"/>
    </row>
    <row r="76" spans="13:13" s="17" customFormat="1">
      <c r="M76" s="62"/>
    </row>
    <row r="77" spans="13:13" s="17" customFormat="1">
      <c r="M77" s="62"/>
    </row>
    <row r="78" spans="13:13" s="17" customFormat="1">
      <c r="M78" s="62"/>
    </row>
    <row r="79" spans="13:13" s="17" customFormat="1">
      <c r="M79" s="62"/>
    </row>
    <row r="80" spans="13:13" s="17" customFormat="1">
      <c r="M80" s="62"/>
    </row>
    <row r="81" spans="13:13" s="17" customFormat="1">
      <c r="M81" s="62"/>
    </row>
    <row r="82" spans="13:13" s="17" customFormat="1">
      <c r="M82" s="62"/>
    </row>
    <row r="83" spans="13:13" s="17" customFormat="1">
      <c r="M83" s="62"/>
    </row>
    <row r="84" spans="13:13" s="17" customFormat="1">
      <c r="M84" s="62"/>
    </row>
    <row r="85" spans="13:13" s="17" customFormat="1">
      <c r="M85" s="62"/>
    </row>
    <row r="86" spans="13:13" s="17" customFormat="1">
      <c r="M86" s="62"/>
    </row>
    <row r="87" spans="13:13" s="17" customFormat="1">
      <c r="M87" s="62"/>
    </row>
    <row r="88" spans="13:13" s="17" customFormat="1">
      <c r="M88" s="62"/>
    </row>
    <row r="89" spans="13:13" s="17" customFormat="1">
      <c r="M89" s="62"/>
    </row>
    <row r="90" spans="13:13" s="17" customFormat="1">
      <c r="M90" s="62"/>
    </row>
    <row r="91" spans="13:13" s="17" customFormat="1">
      <c r="M91" s="62"/>
    </row>
    <row r="92" spans="13:13" s="17" customFormat="1">
      <c r="M92" s="62"/>
    </row>
    <row r="93" spans="13:13" s="17" customFormat="1">
      <c r="M93" s="62"/>
    </row>
    <row r="94" spans="13:13" s="17" customFormat="1"/>
    <row r="95" spans="13:13" s="17" customFormat="1"/>
    <row r="96" spans="13:13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</sheetData>
  <mergeCells count="4">
    <mergeCell ref="B2:E2"/>
    <mergeCell ref="F2:I2"/>
    <mergeCell ref="J2:M2"/>
    <mergeCell ref="N2:Q2"/>
  </mergeCells>
  <pageMargins left="0.70866141732283505" right="0.70866141732283505" top="0.74803149606299202" bottom="0.74803149606299202" header="0.31496062992126" footer="0.31496062992126"/>
  <pageSetup paperSize="9" scale="4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Skonsolidowany CF</vt:lpstr>
      <vt:lpstr>'Skonsolidowany CF'!Obszar_wydruku</vt:lpstr>
      <vt:lpstr>'Skonsolidowany CF'!OLE_LINK3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2016-08-31T08:05:02Z</dcterms:created>
  <dcterms:modified xsi:type="dcterms:W3CDTF">2016-08-31T08:05:20Z</dcterms:modified>
</cp:coreProperties>
</file>